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600" windowHeight="16060"/>
  </bookViews>
  <sheets>
    <sheet name="Phase 2 - 31 décembre 2017" sheetId="1" r:id="rId1"/>
    <sheet name="Phase 1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1" l="1"/>
  <c r="N40" i="1"/>
  <c r="N72" i="1"/>
  <c r="J72" i="1"/>
  <c r="J40" i="1"/>
  <c r="J41" i="1"/>
  <c r="I72" i="1"/>
  <c r="H72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I41" i="1"/>
  <c r="H41" i="1"/>
  <c r="J38" i="1"/>
  <c r="I38" i="1"/>
  <c r="H38" i="1"/>
  <c r="K37" i="1"/>
  <c r="K38" i="1"/>
  <c r="J35" i="1"/>
  <c r="I35" i="1"/>
  <c r="H35" i="1"/>
  <c r="K34" i="1"/>
  <c r="K33" i="1"/>
  <c r="K32" i="1"/>
  <c r="K31" i="1"/>
  <c r="K30" i="1"/>
  <c r="K29" i="1"/>
  <c r="K28" i="1"/>
  <c r="J26" i="1"/>
  <c r="I26" i="1"/>
  <c r="H26" i="1"/>
  <c r="K25" i="1"/>
  <c r="K24" i="1"/>
  <c r="K23" i="1"/>
  <c r="K22" i="1"/>
  <c r="K21" i="1"/>
  <c r="K20" i="1"/>
  <c r="K19" i="1"/>
  <c r="K18" i="1"/>
  <c r="K17" i="1"/>
  <c r="K16" i="1"/>
  <c r="K15" i="1"/>
  <c r="J13" i="1"/>
  <c r="I13" i="1"/>
  <c r="H13" i="1"/>
  <c r="K12" i="1"/>
  <c r="K13" i="1"/>
  <c r="J10" i="1"/>
  <c r="I10" i="1"/>
  <c r="H10" i="1"/>
  <c r="K9" i="1"/>
  <c r="K10" i="1"/>
  <c r="J7" i="1"/>
  <c r="I7" i="1"/>
  <c r="H7" i="1"/>
  <c r="K6" i="1"/>
  <c r="K5" i="1"/>
  <c r="K4" i="1"/>
  <c r="I42" i="1"/>
  <c r="I73" i="1"/>
  <c r="K7" i="1"/>
  <c r="K35" i="1"/>
  <c r="K72" i="1"/>
  <c r="H42" i="1"/>
  <c r="H73" i="1"/>
  <c r="K26" i="1"/>
  <c r="J42" i="1"/>
  <c r="J73" i="1"/>
  <c r="K40" i="1"/>
  <c r="E23" i="1"/>
  <c r="E59" i="1"/>
  <c r="K41" i="1"/>
  <c r="K42" i="1"/>
  <c r="C35" i="1"/>
  <c r="E34" i="1"/>
  <c r="B26" i="1"/>
  <c r="C26" i="1"/>
  <c r="E25" i="1"/>
  <c r="E24" i="1"/>
  <c r="L9" i="1"/>
  <c r="K73" i="1"/>
  <c r="L12" i="1"/>
  <c r="L4" i="1"/>
  <c r="L15" i="1"/>
  <c r="L28" i="1"/>
  <c r="L37" i="1"/>
  <c r="L40" i="1"/>
  <c r="D35" i="1"/>
  <c r="C18" i="3"/>
  <c r="C28" i="3"/>
  <c r="C29" i="3"/>
  <c r="B29" i="3"/>
  <c r="B18" i="3"/>
  <c r="D26" i="1"/>
  <c r="D72" i="1"/>
  <c r="D40" i="1"/>
  <c r="B72" i="1"/>
  <c r="C72" i="1"/>
  <c r="E72" i="1"/>
  <c r="E37" i="1"/>
  <c r="E38" i="1"/>
  <c r="E15" i="1"/>
  <c r="E16" i="1"/>
  <c r="E17" i="1"/>
  <c r="E18" i="1"/>
  <c r="E19" i="1"/>
  <c r="E20" i="1"/>
  <c r="E21" i="1"/>
  <c r="E22" i="1"/>
  <c r="E12" i="1"/>
  <c r="E13" i="1"/>
  <c r="E9" i="1"/>
  <c r="E10" i="1"/>
  <c r="E28" i="1"/>
  <c r="E29" i="1"/>
  <c r="E30" i="1"/>
  <c r="E31" i="1"/>
  <c r="E32" i="1"/>
  <c r="E33" i="1"/>
  <c r="E4" i="1"/>
  <c r="E5" i="1"/>
  <c r="E6" i="1"/>
  <c r="E7" i="1"/>
  <c r="D38" i="1"/>
  <c r="D13" i="1"/>
  <c r="D10" i="1"/>
  <c r="D7" i="1"/>
  <c r="C41" i="1"/>
  <c r="C38" i="1"/>
  <c r="C13" i="1"/>
  <c r="C10" i="1"/>
  <c r="C7" i="1"/>
  <c r="B41" i="1"/>
  <c r="B38" i="1"/>
  <c r="B13" i="1"/>
  <c r="B10" i="1"/>
  <c r="B35" i="1"/>
  <c r="B7" i="1"/>
  <c r="B42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B73" i="1"/>
  <c r="C42" i="1"/>
  <c r="C73" i="1"/>
  <c r="L42" i="1"/>
  <c r="E26" i="1"/>
  <c r="E40" i="1"/>
  <c r="E41" i="1"/>
  <c r="E35" i="1"/>
  <c r="E42" i="1"/>
  <c r="E73" i="1"/>
  <c r="D41" i="1"/>
  <c r="D42" i="1"/>
  <c r="D73" i="1"/>
  <c r="F28" i="1"/>
  <c r="F9" i="1"/>
  <c r="F40" i="1"/>
  <c r="F37" i="1"/>
  <c r="F12" i="1"/>
  <c r="F4" i="1"/>
  <c r="F15" i="1"/>
  <c r="F42" i="1"/>
</calcChain>
</file>

<file path=xl/sharedStrings.xml><?xml version="1.0" encoding="utf-8"?>
<sst xmlns="http://schemas.openxmlformats.org/spreadsheetml/2006/main" count="211" uniqueCount="113">
  <si>
    <t>Dépenses</t>
  </si>
  <si>
    <t>Organisme et partenaire</t>
  </si>
  <si>
    <t>Salaires et charges sociales</t>
  </si>
  <si>
    <t>Espèces</t>
  </si>
  <si>
    <t>Nature</t>
  </si>
  <si>
    <t>Total</t>
  </si>
  <si>
    <t>% Dépenses projet</t>
  </si>
  <si>
    <t>Sous-total des dépenses</t>
  </si>
  <si>
    <t>Frais de location</t>
  </si>
  <si>
    <t>Location de salle</t>
  </si>
  <si>
    <t>Frais déplacement</t>
  </si>
  <si>
    <t>Frais de déplacement</t>
  </si>
  <si>
    <t>Services externes</t>
  </si>
  <si>
    <t>Site internet</t>
  </si>
  <si>
    <t>Graphisme</t>
  </si>
  <si>
    <t>Comité de suivi</t>
  </si>
  <si>
    <t>Mission d'examen</t>
  </si>
  <si>
    <t xml:space="preserve">Animateur </t>
  </si>
  <si>
    <t>Coordonnatrice du projet</t>
  </si>
  <si>
    <t>Comédien et/ou coaching</t>
  </si>
  <si>
    <t>MATv 12 émissions de 28 minutes à 12 500$/émission</t>
  </si>
  <si>
    <t xml:space="preserve">Autres frais </t>
  </si>
  <si>
    <t>Espace publicitaire général</t>
  </si>
  <si>
    <t>Achat de métrage</t>
  </si>
  <si>
    <t>Prix et commandites "cadeaux"</t>
  </si>
  <si>
    <t>Événements spéciaux</t>
  </si>
  <si>
    <t>Frais d'évaluation</t>
  </si>
  <si>
    <t>Salaire</t>
  </si>
  <si>
    <t>Frais administration</t>
  </si>
  <si>
    <t>Frais d'administration (10%)</t>
  </si>
  <si>
    <t>Revenus</t>
  </si>
  <si>
    <t>% des revenus</t>
  </si>
  <si>
    <t>Promoteur de projet</t>
  </si>
  <si>
    <t>Sous-total des revenus</t>
  </si>
  <si>
    <t>Écart</t>
  </si>
  <si>
    <t>Financeurs</t>
  </si>
  <si>
    <t xml:space="preserve">CIUSSS-CN </t>
  </si>
  <si>
    <t>CISSS-CA</t>
  </si>
  <si>
    <t>IUCPQ</t>
  </si>
  <si>
    <t>INSPQ</t>
  </si>
  <si>
    <t>Boehringer Ingelheim</t>
  </si>
  <si>
    <t>Valeant</t>
  </si>
  <si>
    <t>Sanimax</t>
  </si>
  <si>
    <t>Transfert phase 1</t>
  </si>
  <si>
    <t>Tableau VIII : Dépenses 2016-2017</t>
  </si>
  <si>
    <t>Dépenses Nature Argent</t>
  </si>
  <si>
    <t>Chargé de projet à contrat $25 538,75</t>
  </si>
  <si>
    <t>Stagiaire (incluant frais de bureau : téléphone, internet, poste de</t>
  </si>
  <si>
    <t>travail) $1475,42</t>
  </si>
  <si>
    <t>Matériel pour les marches (dossards, portevoix, bannière) $2 055,66</t>
  </si>
  <si>
    <t>Matériel de diffusion (site web, affiches) $3 918,78</t>
  </si>
  <si>
    <t>Matériel de promotion (tuques, signets) $1 535,61</t>
  </si>
  <si>
    <t>Activités spéciales (crêpes, photos) $1253,64</t>
  </si>
  <si>
    <t>Assurance responsabilité, propriété intellectuelle $600,00</t>
  </si>
  <si>
    <t>Location (salles) $1056,87</t>
  </si>
  <si>
    <t>Déplacements $795,50</t>
  </si>
  <si>
    <t>Vidéoclips (2 vidéoclips de 30 secondes) $3 224,63</t>
  </si>
  <si>
    <t>Prix pour tirage $5 355,20</t>
  </si>
  <si>
    <t>Total $5 355,20 $ 41,454.86</t>
  </si>
  <si>
    <t>Tableau VII : Revenus 2016-2017</t>
  </si>
  <si>
    <t>Argent</t>
  </si>
  <si>
    <t>PACC</t>
  </si>
  <si>
    <t>Monastère des Augustines</t>
  </si>
  <si>
    <t>Réseau SÉPAQ</t>
  </si>
  <si>
    <t>Vignoble Saint-Pétronille</t>
  </si>
  <si>
    <t>Pharmacie Brunet</t>
  </si>
  <si>
    <t>Énergie Cardio</t>
  </si>
  <si>
    <t>Auberge Saint-Antoine</t>
  </si>
  <si>
    <t>Le Massif de Charlevoix</t>
  </si>
  <si>
    <t>Conseil de quartier de la Pointe-de-Sainte-Foy</t>
  </si>
  <si>
    <t xml:space="preserve">Association des médecins vétérinaires en pratique des petits animaux </t>
  </si>
  <si>
    <t>Total :                                               </t>
  </si>
  <si>
    <t>Tableau VIII : Dépenses 2016-2017</t>
  </si>
  <si>
    <t xml:space="preserve">Dépenses </t>
  </si>
  <si>
    <t xml:space="preserve">Chargé de projet à contrat  </t>
  </si>
  <si>
    <t>Matériel et autres dépenses admissibles</t>
  </si>
  <si>
    <t>Déplacements                                           </t>
  </si>
  <si>
    <t>Vidéoclips  (2 vidéoclips de 30 secondes)               </t>
  </si>
  <si>
    <t>Prix pour tirage</t>
  </si>
  <si>
    <t>Démarches pour la phase 2 télé</t>
  </si>
  <si>
    <t>Phase 1 - Budget avec provisions pour phase 2</t>
  </si>
  <si>
    <t>Phase 1 - Budget avec provisions pour phase 2 remanié</t>
  </si>
  <si>
    <t>Retrait de Boehringer Ingelheim et Sanimax et excédentaire de $4301 ajouté à chargée de projet</t>
  </si>
  <si>
    <t>Assurance responsabilité, propriété intellectuelle</t>
  </si>
  <si>
    <t>Matériel promotionnel (affiches, signets, tuques)</t>
  </si>
  <si>
    <t>Vidéoclips 30 sec (3)</t>
  </si>
  <si>
    <t>Journal de Québec promotion</t>
  </si>
  <si>
    <t>Budget 18-SEP-2017</t>
  </si>
  <si>
    <t>Montant augmenté</t>
  </si>
  <si>
    <t>Montant diminué</t>
  </si>
  <si>
    <t>Merck</t>
  </si>
  <si>
    <t>MATv animation</t>
  </si>
  <si>
    <t>Budget révisé 24-NOV-2017</t>
  </si>
  <si>
    <t xml:space="preserve">CHU de Québec </t>
  </si>
  <si>
    <t>Université Laval</t>
  </si>
  <si>
    <t xml:space="preserve">Johanne Elsener, coordination </t>
  </si>
  <si>
    <t>CIUSSS-CN</t>
  </si>
  <si>
    <t xml:space="preserve">CISSS-CA </t>
  </si>
  <si>
    <t xml:space="preserve">IUCPQ </t>
  </si>
  <si>
    <t xml:space="preserve">INSPQ </t>
  </si>
  <si>
    <r>
      <t xml:space="preserve">Dr Pierre Gosselin, INSPQ, </t>
    </r>
    <r>
      <rPr>
        <sz val="8"/>
        <rFont val="Arial"/>
        <family val="2"/>
      </rPr>
      <t xml:space="preserve">porte-parole/expert-conseil </t>
    </r>
  </si>
  <si>
    <t>Dr Paul Poirier, IUCPQ, porte-parole</t>
  </si>
  <si>
    <t xml:space="preserve">Médecins </t>
  </si>
  <si>
    <t xml:space="preserve">Environnementalistes, urbanistes, économistes, architectes </t>
  </si>
  <si>
    <t>au 31 décembre 2017</t>
  </si>
  <si>
    <t>Réél (nature)</t>
  </si>
  <si>
    <t>Chargée de projet (Tx horaire X Nbre d'heures) Isabelle Vaillancourt</t>
  </si>
  <si>
    <t>Soutien au chargé de projet (Tx horaire X Nbre d'heures) Audrey Roberge</t>
  </si>
  <si>
    <t>Direction (Tx horaire X Nbre d'heures) réserve</t>
  </si>
  <si>
    <t>Équipements mégaphone veste</t>
  </si>
  <si>
    <t>Sanimax transfert phase 1</t>
  </si>
  <si>
    <t>Stagiaire Camille Rivet</t>
  </si>
  <si>
    <t>Réél (espèces)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</si>
</sst>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#,##0\ [$$-C0C]"/>
    <numFmt numFmtId="166" formatCode="#,##0\ &quot;$&quot;"/>
    <numFmt numFmtId="167" formatCode="#,##0.00\ &quot;$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indexed="63"/>
      <name val="Arial"/>
      <family val="2"/>
    </font>
    <font>
      <sz val="9"/>
      <name val="Arial"/>
      <family val="2"/>
    </font>
    <font>
      <b/>
      <sz val="8"/>
      <color indexed="63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/>
      <top/>
      <bottom style="thin">
        <color indexed="23"/>
      </bottom>
      <diagonal/>
    </border>
    <border>
      <left/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4" fillId="2" borderId="1" xfId="2" applyFont="1" applyFill="1" applyBorder="1" applyAlignment="1" applyProtection="1">
      <alignment vertical="center" wrapText="1"/>
    </xf>
    <xf numFmtId="0" fontId="6" fillId="3" borderId="3" xfId="2" applyFont="1" applyFill="1" applyBorder="1" applyAlignment="1" applyProtection="1">
      <alignment vertical="center"/>
    </xf>
    <xf numFmtId="0" fontId="4" fillId="3" borderId="3" xfId="2" applyFont="1" applyFill="1" applyBorder="1" applyAlignment="1" applyProtection="1">
      <alignment horizontal="center" vertical="center"/>
    </xf>
    <xf numFmtId="0" fontId="4" fillId="3" borderId="3" xfId="2" applyFont="1" applyFill="1" applyBorder="1" applyAlignment="1" applyProtection="1">
      <alignment horizontal="center" vertical="center" wrapText="1"/>
    </xf>
    <xf numFmtId="0" fontId="5" fillId="3" borderId="3" xfId="2" applyFont="1" applyFill="1" applyBorder="1" applyAlignment="1" applyProtection="1">
      <alignment horizontal="center" vertical="center" wrapText="1"/>
    </xf>
    <xf numFmtId="165" fontId="7" fillId="0" borderId="3" xfId="2" applyNumberFormat="1" applyFont="1" applyFill="1" applyBorder="1" applyAlignment="1" applyProtection="1">
      <alignment vertical="center"/>
      <protection locked="0"/>
    </xf>
    <xf numFmtId="165" fontId="7" fillId="4" borderId="3" xfId="2" applyNumberFormat="1" applyFont="1" applyFill="1" applyBorder="1" applyAlignment="1" applyProtection="1">
      <alignment vertical="center"/>
      <protection locked="0"/>
    </xf>
    <xf numFmtId="165" fontId="7" fillId="4" borderId="3" xfId="2" applyNumberFormat="1" applyFont="1" applyFill="1" applyBorder="1" applyProtection="1">
      <protection locked="0"/>
    </xf>
    <xf numFmtId="165" fontId="8" fillId="5" borderId="3" xfId="2" applyNumberFormat="1" applyFont="1" applyFill="1" applyBorder="1" applyAlignment="1" applyProtection="1">
      <alignment horizontal="right" vertical="center"/>
    </xf>
    <xf numFmtId="165" fontId="6" fillId="5" borderId="3" xfId="2" applyNumberFormat="1" applyFont="1" applyFill="1" applyBorder="1" applyAlignment="1" applyProtection="1">
      <alignment horizontal="right" vertical="center"/>
    </xf>
    <xf numFmtId="165" fontId="7" fillId="0" borderId="3" xfId="2" applyNumberFormat="1" applyFont="1" applyFill="1" applyBorder="1" applyAlignment="1" applyProtection="1">
      <alignment horizontal="left" vertical="center" wrapText="1"/>
      <protection locked="0"/>
    </xf>
    <xf numFmtId="9" fontId="7" fillId="0" borderId="3" xfId="3" applyNumberFormat="1" applyFont="1" applyFill="1" applyBorder="1" applyAlignment="1" applyProtection="1">
      <alignment horizontal="center" vertical="center"/>
    </xf>
    <xf numFmtId="165" fontId="7" fillId="0" borderId="3" xfId="2" applyNumberFormat="1" applyFont="1" applyFill="1" applyBorder="1" applyAlignment="1" applyProtection="1">
      <alignment vertical="center" wrapText="1"/>
      <protection locked="0"/>
    </xf>
    <xf numFmtId="165" fontId="7" fillId="0" borderId="3" xfId="2" applyNumberFormat="1" applyFont="1" applyBorder="1" applyProtection="1">
      <protection locked="0"/>
    </xf>
    <xf numFmtId="166" fontId="7" fillId="4" borderId="3" xfId="2" applyNumberFormat="1" applyFont="1" applyFill="1" applyBorder="1" applyProtection="1">
      <protection locked="0"/>
    </xf>
    <xf numFmtId="9" fontId="7" fillId="0" borderId="3" xfId="3" applyFont="1" applyFill="1" applyBorder="1" applyAlignment="1" applyProtection="1">
      <alignment horizontal="center" vertical="center"/>
    </xf>
    <xf numFmtId="9" fontId="6" fillId="5" borderId="3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right" vertical="center"/>
      <protection locked="0"/>
    </xf>
    <xf numFmtId="165" fontId="6" fillId="0" borderId="2" xfId="2" applyNumberFormat="1" applyFont="1" applyFill="1" applyBorder="1" applyAlignment="1" applyProtection="1">
      <alignment horizontal="right" vertical="center"/>
      <protection locked="0"/>
    </xf>
    <xf numFmtId="9" fontId="6" fillId="0" borderId="2" xfId="3" applyFont="1" applyFill="1" applyBorder="1" applyAlignment="1" applyProtection="1">
      <alignment horizontal="right" vertical="center"/>
    </xf>
    <xf numFmtId="165" fontId="6" fillId="0" borderId="2" xfId="2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 wrapText="1"/>
    </xf>
    <xf numFmtId="0" fontId="9" fillId="3" borderId="3" xfId="2" applyFont="1" applyFill="1" applyBorder="1" applyAlignment="1" applyProtection="1">
      <alignment horizontal="center" vertical="center" wrapText="1"/>
    </xf>
    <xf numFmtId="165" fontId="7" fillId="0" borderId="3" xfId="2" applyNumberFormat="1" applyFont="1" applyBorder="1" applyAlignment="1" applyProtection="1">
      <alignment wrapText="1"/>
      <protection locked="0"/>
    </xf>
    <xf numFmtId="165" fontId="10" fillId="0" borderId="3" xfId="2" applyNumberFormat="1" applyFont="1" applyFill="1" applyBorder="1" applyAlignment="1" applyProtection="1">
      <alignment wrapText="1"/>
      <protection locked="0"/>
    </xf>
    <xf numFmtId="0" fontId="11" fillId="0" borderId="9" xfId="0" applyFont="1" applyBorder="1"/>
    <xf numFmtId="165" fontId="7" fillId="0" borderId="3" xfId="2" applyNumberFormat="1" applyFont="1" applyFill="1" applyBorder="1" applyAlignment="1" applyProtection="1">
      <alignment wrapText="1"/>
      <protection locked="0"/>
    </xf>
    <xf numFmtId="165" fontId="10" fillId="0" borderId="3" xfId="2" applyNumberFormat="1" applyFont="1" applyBorder="1" applyAlignment="1" applyProtection="1">
      <alignment wrapText="1"/>
      <protection locked="0"/>
    </xf>
    <xf numFmtId="165" fontId="5" fillId="5" borderId="3" xfId="2" applyNumberFormat="1" applyFont="1" applyFill="1" applyBorder="1" applyAlignment="1" applyProtection="1">
      <alignment horizontal="right"/>
    </xf>
    <xf numFmtId="165" fontId="4" fillId="5" borderId="3" xfId="2" applyNumberFormat="1" applyFont="1" applyFill="1" applyBorder="1" applyProtection="1"/>
    <xf numFmtId="9" fontId="7" fillId="0" borderId="8" xfId="3" applyFont="1" applyFill="1" applyBorder="1" applyAlignment="1" applyProtection="1">
      <alignment horizontal="center" vertical="center"/>
    </xf>
    <xf numFmtId="164" fontId="0" fillId="0" borderId="0" xfId="1" applyFont="1"/>
    <xf numFmtId="0" fontId="0" fillId="8" borderId="9" xfId="0" applyFill="1" applyBorder="1"/>
    <xf numFmtId="164" fontId="0" fillId="8" borderId="9" xfId="1" applyFont="1" applyFill="1" applyBorder="1"/>
    <xf numFmtId="0" fontId="0" fillId="0" borderId="9" xfId="0" applyBorder="1"/>
    <xf numFmtId="164" fontId="0" fillId="0" borderId="9" xfId="1" applyFont="1" applyBorder="1"/>
    <xf numFmtId="0" fontId="2" fillId="0" borderId="9" xfId="0" applyFont="1" applyBorder="1"/>
    <xf numFmtId="164" fontId="0" fillId="0" borderId="9" xfId="0" applyNumberFormat="1" applyBorder="1"/>
    <xf numFmtId="0" fontId="0" fillId="7" borderId="0" xfId="0" applyFill="1"/>
    <xf numFmtId="0" fontId="0" fillId="9" borderId="0" xfId="0" applyFill="1"/>
    <xf numFmtId="165" fontId="7" fillId="0" borderId="3" xfId="2" applyNumberFormat="1" applyFont="1" applyFill="1" applyBorder="1" applyProtection="1">
      <protection locked="0"/>
    </xf>
    <xf numFmtId="166" fontId="7" fillId="0" borderId="3" xfId="2" applyNumberFormat="1" applyFont="1" applyFill="1" applyBorder="1" applyProtection="1">
      <protection locked="0"/>
    </xf>
    <xf numFmtId="9" fontId="7" fillId="0" borderId="3" xfId="3" applyNumberFormat="1" applyFont="1" applyFill="1" applyBorder="1" applyAlignment="1" applyProtection="1">
      <alignment horizontal="center" vertical="center"/>
    </xf>
    <xf numFmtId="165" fontId="7" fillId="0" borderId="4" xfId="0" applyNumberFormat="1" applyFont="1" applyFill="1" applyBorder="1" applyAlignment="1" applyProtection="1">
      <alignment vertical="center"/>
      <protection locked="0"/>
    </xf>
    <xf numFmtId="165" fontId="7" fillId="0" borderId="5" xfId="0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Protection="1">
      <protection locked="0"/>
    </xf>
    <xf numFmtId="0" fontId="12" fillId="0" borderId="0" xfId="0" applyFont="1" applyFill="1"/>
    <xf numFmtId="9" fontId="7" fillId="0" borderId="3" xfId="3" applyFont="1" applyFill="1" applyBorder="1" applyAlignment="1" applyProtection="1">
      <alignment horizontal="center" vertical="center"/>
    </xf>
    <xf numFmtId="9" fontId="7" fillId="0" borderId="8" xfId="3" applyFont="1" applyFill="1" applyBorder="1" applyAlignment="1" applyProtection="1">
      <alignment horizontal="center" vertical="center"/>
    </xf>
    <xf numFmtId="9" fontId="7" fillId="0" borderId="3" xfId="3" applyFont="1" applyFill="1" applyBorder="1" applyAlignment="1" applyProtection="1">
      <alignment horizontal="center" vertical="center"/>
    </xf>
    <xf numFmtId="165" fontId="7" fillId="10" borderId="3" xfId="2" applyNumberFormat="1" applyFont="1" applyFill="1" applyBorder="1" applyProtection="1">
      <protection locked="0"/>
    </xf>
    <xf numFmtId="0" fontId="5" fillId="3" borderId="1" xfId="2" applyFont="1" applyFill="1" applyBorder="1" applyAlignment="1" applyProtection="1">
      <alignment horizontal="center" vertical="center" wrapText="1"/>
    </xf>
    <xf numFmtId="165" fontId="6" fillId="5" borderId="1" xfId="2" applyNumberFormat="1" applyFont="1" applyFill="1" applyBorder="1" applyAlignment="1" applyProtection="1">
      <alignment horizontal="right" vertical="center"/>
    </xf>
    <xf numFmtId="0" fontId="4" fillId="3" borderId="1" xfId="2" applyFont="1" applyFill="1" applyBorder="1" applyAlignment="1" applyProtection="1">
      <alignment horizontal="center" vertical="center"/>
    </xf>
    <xf numFmtId="9" fontId="7" fillId="0" borderId="1" xfId="3" applyNumberFormat="1" applyFont="1" applyFill="1" applyBorder="1" applyAlignment="1" applyProtection="1">
      <alignment horizontal="center" vertical="center"/>
    </xf>
    <xf numFmtId="9" fontId="7" fillId="0" borderId="12" xfId="3" applyFont="1" applyFill="1" applyBorder="1" applyAlignment="1" applyProtection="1">
      <alignment horizontal="center" vertical="center"/>
    </xf>
    <xf numFmtId="9" fontId="7" fillId="0" borderId="1" xfId="3" applyFont="1" applyFill="1" applyBorder="1" applyAlignment="1" applyProtection="1">
      <alignment horizontal="center" vertical="center"/>
    </xf>
    <xf numFmtId="9" fontId="6" fillId="5" borderId="1" xfId="2" applyNumberFormat="1" applyFont="1" applyFill="1" applyBorder="1" applyAlignment="1" applyProtection="1">
      <alignment horizontal="center" vertical="center"/>
    </xf>
    <xf numFmtId="0" fontId="9" fillId="3" borderId="1" xfId="2" applyFont="1" applyFill="1" applyBorder="1" applyAlignment="1" applyProtection="1">
      <alignment horizontal="center" vertical="center" wrapText="1"/>
    </xf>
    <xf numFmtId="165" fontId="4" fillId="5" borderId="1" xfId="2" applyNumberFormat="1" applyFont="1" applyFill="1" applyBorder="1" applyProtection="1"/>
    <xf numFmtId="0" fontId="5" fillId="2" borderId="17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vertical="center" wrapText="1"/>
    </xf>
    <xf numFmtId="0" fontId="0" fillId="10" borderId="0" xfId="0" applyFill="1"/>
    <xf numFmtId="0" fontId="5" fillId="2" borderId="18" xfId="2" applyFont="1" applyFill="1" applyBorder="1" applyAlignment="1" applyProtection="1">
      <alignment vertical="center" wrapText="1"/>
    </xf>
    <xf numFmtId="9" fontId="7" fillId="0" borderId="1" xfId="3" applyFont="1" applyFill="1" applyBorder="1" applyAlignment="1" applyProtection="1">
      <alignment horizontal="center" vertical="center"/>
    </xf>
    <xf numFmtId="9" fontId="7" fillId="0" borderId="3" xfId="3" applyFont="1" applyFill="1" applyBorder="1" applyAlignment="1" applyProtection="1">
      <alignment horizontal="center" vertical="center"/>
    </xf>
    <xf numFmtId="165" fontId="7" fillId="7" borderId="3" xfId="2" applyNumberFormat="1" applyFont="1" applyFill="1" applyBorder="1" applyProtection="1">
      <protection locked="0"/>
    </xf>
    <xf numFmtId="165" fontId="7" fillId="5" borderId="3" xfId="2" applyNumberFormat="1" applyFont="1" applyFill="1" applyBorder="1" applyProtection="1">
      <protection locked="0"/>
    </xf>
    <xf numFmtId="165" fontId="7" fillId="2" borderId="3" xfId="2" applyNumberFormat="1" applyFont="1" applyFill="1" applyBorder="1" applyProtection="1">
      <protection locked="0"/>
    </xf>
    <xf numFmtId="165" fontId="7" fillId="4" borderId="8" xfId="2" applyNumberFormat="1" applyFont="1" applyFill="1" applyBorder="1" applyProtection="1">
      <protection locked="0"/>
    </xf>
    <xf numFmtId="0" fontId="0" fillId="11" borderId="13" xfId="0" applyFill="1" applyBorder="1"/>
    <xf numFmtId="165" fontId="7" fillId="6" borderId="8" xfId="2" applyNumberFormat="1" applyFont="1" applyFill="1" applyBorder="1" applyProtection="1">
      <protection locked="0"/>
    </xf>
    <xf numFmtId="165" fontId="7" fillId="6" borderId="3" xfId="2" applyNumberFormat="1" applyFont="1" applyFill="1" applyBorder="1" applyProtection="1">
      <protection locked="0"/>
    </xf>
    <xf numFmtId="165" fontId="7" fillId="12" borderId="3" xfId="2" applyNumberFormat="1" applyFont="1" applyFill="1" applyBorder="1" applyProtection="1">
      <protection locked="0"/>
    </xf>
    <xf numFmtId="167" fontId="7" fillId="5" borderId="3" xfId="2" applyNumberFormat="1" applyFont="1" applyFill="1" applyBorder="1" applyProtection="1">
      <protection locked="0"/>
    </xf>
    <xf numFmtId="0" fontId="0" fillId="13" borderId="0" xfId="0" applyFill="1"/>
    <xf numFmtId="0" fontId="0" fillId="2" borderId="13" xfId="0" applyFill="1" applyBorder="1" applyAlignment="1">
      <alignment wrapText="1"/>
    </xf>
    <xf numFmtId="0" fontId="0" fillId="0" borderId="0" xfId="0" applyFill="1"/>
    <xf numFmtId="9" fontId="7" fillId="0" borderId="1" xfId="3" applyFont="1" applyFill="1" applyBorder="1" applyAlignment="1" applyProtection="1">
      <alignment horizontal="center" vertical="center"/>
    </xf>
    <xf numFmtId="9" fontId="7" fillId="0" borderId="10" xfId="3" applyFont="1" applyFill="1" applyBorder="1" applyAlignment="1" applyProtection="1">
      <alignment horizontal="center" vertical="center"/>
    </xf>
    <xf numFmtId="9" fontId="7" fillId="0" borderId="11" xfId="3" applyFont="1" applyFill="1" applyBorder="1" applyAlignment="1" applyProtection="1">
      <alignment horizontal="center" vertical="center"/>
    </xf>
    <xf numFmtId="9" fontId="7" fillId="0" borderId="12" xfId="3" applyFont="1" applyFill="1" applyBorder="1" applyAlignment="1" applyProtection="1">
      <alignment horizontal="center" vertical="center"/>
    </xf>
    <xf numFmtId="0" fontId="12" fillId="11" borderId="19" xfId="0" applyFont="1" applyFill="1" applyBorder="1" applyAlignment="1">
      <alignment horizontal="center" wrapText="1" shrinkToFit="1"/>
    </xf>
    <xf numFmtId="0" fontId="13" fillId="11" borderId="20" xfId="0" applyFont="1" applyFill="1" applyBorder="1" applyAlignment="1">
      <alignment horizontal="center" wrapText="1" shrinkToFit="1"/>
    </xf>
    <xf numFmtId="0" fontId="13" fillId="11" borderId="21" xfId="0" applyFont="1" applyFill="1" applyBorder="1" applyAlignment="1">
      <alignment horizontal="center" wrapText="1" shrinkToFit="1"/>
    </xf>
    <xf numFmtId="0" fontId="12" fillId="11" borderId="13" xfId="0" applyFont="1" applyFill="1" applyBorder="1" applyAlignment="1">
      <alignment horizontal="center"/>
    </xf>
    <xf numFmtId="0" fontId="13" fillId="11" borderId="13" xfId="0" applyFont="1" applyFill="1" applyBorder="1" applyAlignment="1">
      <alignment horizontal="center"/>
    </xf>
    <xf numFmtId="0" fontId="13" fillId="11" borderId="19" xfId="0" applyFont="1" applyFill="1" applyBorder="1" applyAlignment="1">
      <alignment horizontal="center"/>
    </xf>
    <xf numFmtId="0" fontId="5" fillId="2" borderId="15" xfId="2" applyFont="1" applyFill="1" applyBorder="1" applyAlignment="1" applyProtection="1">
      <alignment horizontal="center" vertical="center" wrapText="1"/>
    </xf>
    <xf numFmtId="0" fontId="5" fillId="2" borderId="16" xfId="2" applyFont="1" applyFill="1" applyBorder="1" applyAlignment="1" applyProtection="1">
      <alignment horizontal="center" vertical="center" wrapText="1"/>
    </xf>
    <xf numFmtId="9" fontId="7" fillId="0" borderId="3" xfId="3" applyFont="1" applyFill="1" applyBorder="1" applyAlignment="1" applyProtection="1">
      <alignment horizontal="center" vertical="center"/>
    </xf>
    <xf numFmtId="9" fontId="7" fillId="0" borderId="6" xfId="3" applyFont="1" applyFill="1" applyBorder="1" applyAlignment="1" applyProtection="1">
      <alignment horizontal="center" vertical="center"/>
    </xf>
    <xf numFmtId="9" fontId="7" fillId="0" borderId="7" xfId="3" applyFont="1" applyFill="1" applyBorder="1" applyAlignment="1" applyProtection="1">
      <alignment horizontal="center" vertical="center"/>
    </xf>
    <xf numFmtId="9" fontId="7" fillId="0" borderId="8" xfId="3" applyFont="1" applyFill="1" applyBorder="1" applyAlignment="1" applyProtection="1">
      <alignment horizontal="center" vertical="center"/>
    </xf>
  </cellXfs>
  <cellStyles count="18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Monétaire" xfId="1" builtinId="4"/>
    <cellStyle name="Normal" xfId="0" builtinId="0"/>
    <cellStyle name="Normal 2" xfId="2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4</xdr:col>
      <xdr:colOff>161081</xdr:colOff>
      <xdr:row>69</xdr:row>
      <xdr:rowOff>151524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752381" cy="7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93" sqref="S93"/>
    </sheetView>
  </sheetViews>
  <sheetFormatPr baseColWidth="10" defaultColWidth="8.83203125" defaultRowHeight="14" x14ac:dyDescent="0"/>
  <cols>
    <col min="1" max="1" width="33.83203125" customWidth="1"/>
    <col min="2" max="2" width="6.6640625" customWidth="1"/>
    <col min="3" max="3" width="7.6640625" customWidth="1"/>
    <col min="4" max="4" width="8.33203125" customWidth="1"/>
    <col min="5" max="5" width="9.6640625" customWidth="1"/>
    <col min="6" max="6" width="6.5" customWidth="1"/>
    <col min="7" max="7" width="2.5" style="76" customWidth="1"/>
    <col min="8" max="8" width="6.83203125" customWidth="1"/>
    <col min="9" max="9" width="8" customWidth="1"/>
    <col min="10" max="10" width="8.5" customWidth="1"/>
    <col min="11" max="11" width="9.6640625" customWidth="1"/>
    <col min="12" max="12" width="5.33203125" customWidth="1"/>
    <col min="13" max="13" width="10.33203125" customWidth="1"/>
    <col min="14" max="14" width="11.33203125" customWidth="1"/>
  </cols>
  <sheetData>
    <row r="1" spans="1:14">
      <c r="B1" s="83" t="s">
        <v>87</v>
      </c>
      <c r="C1" s="84"/>
      <c r="D1" s="84"/>
      <c r="E1" s="84"/>
      <c r="F1" s="85"/>
      <c r="H1" s="86" t="s">
        <v>92</v>
      </c>
      <c r="I1" s="87"/>
      <c r="J1" s="87"/>
      <c r="K1" s="87"/>
      <c r="L1" s="88"/>
      <c r="M1" s="71" t="s">
        <v>105</v>
      </c>
      <c r="N1" s="71" t="s">
        <v>112</v>
      </c>
    </row>
    <row r="2" spans="1:14" ht="49.5" customHeight="1">
      <c r="A2" s="1" t="s">
        <v>0</v>
      </c>
      <c r="B2" s="89" t="s">
        <v>1</v>
      </c>
      <c r="C2" s="90"/>
      <c r="D2" s="61" t="s">
        <v>35</v>
      </c>
      <c r="E2" s="62"/>
      <c r="F2" s="64"/>
      <c r="H2" s="89" t="s">
        <v>1</v>
      </c>
      <c r="I2" s="90"/>
      <c r="J2" s="61" t="s">
        <v>35</v>
      </c>
      <c r="K2" s="62"/>
      <c r="L2" s="62"/>
      <c r="M2" s="77" t="s">
        <v>104</v>
      </c>
      <c r="N2" s="77" t="s">
        <v>104</v>
      </c>
    </row>
    <row r="3" spans="1:14" ht="40">
      <c r="A3" s="2" t="s">
        <v>2</v>
      </c>
      <c r="B3" s="3" t="s">
        <v>3</v>
      </c>
      <c r="C3" s="3" t="s">
        <v>4</v>
      </c>
      <c r="D3" s="4" t="s">
        <v>3</v>
      </c>
      <c r="E3" s="3" t="s">
        <v>5</v>
      </c>
      <c r="F3" s="5" t="s">
        <v>6</v>
      </c>
      <c r="H3" s="3" t="s">
        <v>3</v>
      </c>
      <c r="I3" s="3" t="s">
        <v>4</v>
      </c>
      <c r="J3" s="4" t="s">
        <v>3</v>
      </c>
      <c r="K3" s="3" t="s">
        <v>5</v>
      </c>
      <c r="L3" s="52" t="s">
        <v>6</v>
      </c>
      <c r="M3" s="3" t="s">
        <v>4</v>
      </c>
      <c r="N3" s="4" t="s">
        <v>3</v>
      </c>
    </row>
    <row r="4" spans="1:14">
      <c r="A4" s="6" t="s">
        <v>108</v>
      </c>
      <c r="B4" s="6">
        <v>9345</v>
      </c>
      <c r="C4" s="7"/>
      <c r="D4" s="6">
        <v>0</v>
      </c>
      <c r="E4" s="8">
        <f>SUM(B4:D4)</f>
        <v>9345</v>
      </c>
      <c r="F4" s="91">
        <f>E7/E42</f>
        <v>0.15950026028110359</v>
      </c>
      <c r="H4" s="6">
        <v>9345</v>
      </c>
      <c r="I4" s="7"/>
      <c r="J4" s="6">
        <v>0</v>
      </c>
      <c r="K4" s="8">
        <f>SUM(H4:J4)</f>
        <v>9345</v>
      </c>
      <c r="L4" s="79">
        <f>K7/K42</f>
        <v>0.1594193379030103</v>
      </c>
      <c r="M4" s="72"/>
      <c r="N4" s="70"/>
    </row>
    <row r="5" spans="1:14">
      <c r="A5" s="44" t="s">
        <v>106</v>
      </c>
      <c r="B5" s="45"/>
      <c r="C5" s="45"/>
      <c r="D5" s="45">
        <v>66600</v>
      </c>
      <c r="E5" s="8">
        <f>SUM(B5:D5)</f>
        <v>66600</v>
      </c>
      <c r="F5" s="91"/>
      <c r="H5" s="6"/>
      <c r="I5" s="45"/>
      <c r="J5" s="45">
        <v>66600</v>
      </c>
      <c r="K5" s="8">
        <f>SUM(H5:J5)</f>
        <v>66600</v>
      </c>
      <c r="L5" s="79"/>
      <c r="M5" s="73"/>
      <c r="N5" s="8">
        <f>(K5*7/12)</f>
        <v>38850</v>
      </c>
    </row>
    <row r="6" spans="1:14">
      <c r="A6" s="6" t="s">
        <v>107</v>
      </c>
      <c r="B6" s="6"/>
      <c r="C6" s="6"/>
      <c r="D6" s="6">
        <v>8698</v>
      </c>
      <c r="E6" s="8">
        <f>SUM(B6:D6)</f>
        <v>8698</v>
      </c>
      <c r="F6" s="91"/>
      <c r="H6" s="6"/>
      <c r="I6" s="6"/>
      <c r="J6" s="6">
        <v>8698</v>
      </c>
      <c r="K6" s="8">
        <f>SUM(H6:J6)</f>
        <v>8698</v>
      </c>
      <c r="L6" s="79"/>
      <c r="M6" s="73"/>
      <c r="N6" s="8">
        <v>5485</v>
      </c>
    </row>
    <row r="7" spans="1:14">
      <c r="A7" s="9" t="s">
        <v>7</v>
      </c>
      <c r="B7" s="10">
        <f>SUM(B4:B6)</f>
        <v>9345</v>
      </c>
      <c r="C7" s="10">
        <f>SUM(C4:C6)</f>
        <v>0</v>
      </c>
      <c r="D7" s="10">
        <f>SUM(D4:D6)</f>
        <v>75298</v>
      </c>
      <c r="E7" s="10">
        <f>SUM(E4:E6)</f>
        <v>84643</v>
      </c>
      <c r="F7" s="10"/>
      <c r="H7" s="10">
        <f>SUM(H4:H6)</f>
        <v>9345</v>
      </c>
      <c r="I7" s="10">
        <f>SUM(I4:I6)</f>
        <v>0</v>
      </c>
      <c r="J7" s="10">
        <f>SUM(J4:J6)</f>
        <v>75298</v>
      </c>
      <c r="K7" s="10">
        <f>SUM(K4:K6)</f>
        <v>84643</v>
      </c>
      <c r="L7" s="53"/>
      <c r="M7" s="68"/>
      <c r="N7" s="68"/>
    </row>
    <row r="8" spans="1:14">
      <c r="A8" s="2" t="s">
        <v>8</v>
      </c>
      <c r="B8" s="3" t="s">
        <v>3</v>
      </c>
      <c r="C8" s="3" t="s">
        <v>4</v>
      </c>
      <c r="D8" s="4" t="s">
        <v>3</v>
      </c>
      <c r="E8" s="3" t="s">
        <v>5</v>
      </c>
      <c r="F8" s="3"/>
      <c r="H8" s="3" t="s">
        <v>3</v>
      </c>
      <c r="I8" s="3" t="s">
        <v>4</v>
      </c>
      <c r="J8" s="4" t="s">
        <v>3</v>
      </c>
      <c r="K8" s="3" t="s">
        <v>5</v>
      </c>
      <c r="L8" s="54"/>
      <c r="M8" s="3" t="s">
        <v>4</v>
      </c>
      <c r="N8" s="4" t="s">
        <v>3</v>
      </c>
    </row>
    <row r="9" spans="1:14">
      <c r="A9" s="6" t="s">
        <v>9</v>
      </c>
      <c r="B9" s="6">
        <v>500</v>
      </c>
      <c r="C9" s="6"/>
      <c r="D9" s="6">
        <v>1000</v>
      </c>
      <c r="E9" s="8">
        <f>SUM(B9:D9)</f>
        <v>1500</v>
      </c>
      <c r="F9" s="43">
        <f>E10/E42</f>
        <v>2.826582120454797E-3</v>
      </c>
      <c r="H9" s="6">
        <v>500</v>
      </c>
      <c r="I9" s="6"/>
      <c r="J9" s="6">
        <v>1000</v>
      </c>
      <c r="K9" s="8">
        <f>SUM(H9:J9)</f>
        <v>1500</v>
      </c>
      <c r="L9" s="55">
        <f>K10/K42</f>
        <v>2.8251480554152791E-3</v>
      </c>
      <c r="M9" s="8"/>
      <c r="N9" s="8"/>
    </row>
    <row r="10" spans="1:14">
      <c r="A10" s="9" t="s">
        <v>7</v>
      </c>
      <c r="B10" s="10">
        <f>SUM(B9:B9)</f>
        <v>500</v>
      </c>
      <c r="C10" s="10">
        <f>SUM(C9:C9)</f>
        <v>0</v>
      </c>
      <c r="D10" s="10">
        <f>SUM(D9:D9)</f>
        <v>1000</v>
      </c>
      <c r="E10" s="10">
        <f>SUM(E9:E9)</f>
        <v>1500</v>
      </c>
      <c r="F10" s="10"/>
      <c r="H10" s="10">
        <f>SUM(H9:H9)</f>
        <v>500</v>
      </c>
      <c r="I10" s="10">
        <f>SUM(I9:I9)</f>
        <v>0</v>
      </c>
      <c r="J10" s="10">
        <f>SUM(J9:J9)</f>
        <v>1000</v>
      </c>
      <c r="K10" s="10">
        <f>SUM(K9:K9)</f>
        <v>1500</v>
      </c>
      <c r="L10" s="53"/>
      <c r="M10" s="68"/>
      <c r="N10" s="68"/>
    </row>
    <row r="11" spans="1:14">
      <c r="A11" s="2" t="s">
        <v>10</v>
      </c>
      <c r="B11" s="3" t="s">
        <v>3</v>
      </c>
      <c r="C11" s="3" t="s">
        <v>4</v>
      </c>
      <c r="D11" s="4" t="s">
        <v>3</v>
      </c>
      <c r="E11" s="3" t="s">
        <v>5</v>
      </c>
      <c r="F11" s="3"/>
      <c r="H11" s="3" t="s">
        <v>3</v>
      </c>
      <c r="I11" s="3" t="s">
        <v>4</v>
      </c>
      <c r="J11" s="4" t="s">
        <v>3</v>
      </c>
      <c r="K11" s="3" t="s">
        <v>5</v>
      </c>
      <c r="L11" s="54"/>
      <c r="M11" s="3" t="s">
        <v>4</v>
      </c>
      <c r="N11" s="4" t="s">
        <v>3</v>
      </c>
    </row>
    <row r="12" spans="1:14">
      <c r="A12" s="11" t="s">
        <v>11</v>
      </c>
      <c r="B12" s="6"/>
      <c r="C12" s="6"/>
      <c r="D12" s="6">
        <v>875</v>
      </c>
      <c r="E12" s="7">
        <f>SUM(B12:D12)</f>
        <v>875</v>
      </c>
      <c r="F12" s="12">
        <f>E13/E42</f>
        <v>1.6488395702652983E-3</v>
      </c>
      <c r="H12" s="6"/>
      <c r="I12" s="6"/>
      <c r="J12" s="6">
        <v>875</v>
      </c>
      <c r="K12" s="7">
        <f>SUM(H12:J12)</f>
        <v>875</v>
      </c>
      <c r="L12" s="55">
        <f>K13/K42</f>
        <v>1.6480030323255794E-3</v>
      </c>
      <c r="M12" s="8"/>
      <c r="N12" s="8">
        <v>289.52999999999997</v>
      </c>
    </row>
    <row r="13" spans="1:14">
      <c r="A13" s="9" t="s">
        <v>7</v>
      </c>
      <c r="B13" s="10">
        <f>SUM(B12:B12)</f>
        <v>0</v>
      </c>
      <c r="C13" s="10">
        <f>SUM(C12:C12)</f>
        <v>0</v>
      </c>
      <c r="D13" s="10">
        <f>SUM(D12:D12)</f>
        <v>875</v>
      </c>
      <c r="E13" s="10">
        <f>SUM(E12:E12)</f>
        <v>875</v>
      </c>
      <c r="F13" s="10"/>
      <c r="H13" s="10">
        <f>SUM(H12:H12)</f>
        <v>0</v>
      </c>
      <c r="I13" s="10">
        <f>SUM(I12:I12)</f>
        <v>0</v>
      </c>
      <c r="J13" s="10">
        <f>SUM(J12:J12)</f>
        <v>875</v>
      </c>
      <c r="K13" s="10">
        <f>SUM(K12:K12)</f>
        <v>875</v>
      </c>
      <c r="L13" s="53"/>
      <c r="M13" s="68"/>
      <c r="N13" s="68"/>
    </row>
    <row r="14" spans="1:14">
      <c r="A14" s="2" t="s">
        <v>12</v>
      </c>
      <c r="B14" s="3" t="s">
        <v>3</v>
      </c>
      <c r="C14" s="3" t="s">
        <v>4</v>
      </c>
      <c r="D14" s="4" t="s">
        <v>3</v>
      </c>
      <c r="E14" s="3" t="s">
        <v>5</v>
      </c>
      <c r="F14" s="3"/>
      <c r="H14" s="3" t="s">
        <v>3</v>
      </c>
      <c r="I14" s="3" t="s">
        <v>4</v>
      </c>
      <c r="J14" s="4" t="s">
        <v>3</v>
      </c>
      <c r="K14" s="3" t="s">
        <v>5</v>
      </c>
      <c r="L14" s="54"/>
      <c r="M14" s="3" t="s">
        <v>4</v>
      </c>
      <c r="N14" s="4" t="s">
        <v>3</v>
      </c>
    </row>
    <row r="15" spans="1:14">
      <c r="A15" s="13" t="s">
        <v>13</v>
      </c>
      <c r="B15" s="6"/>
      <c r="C15" s="6"/>
      <c r="D15" s="6">
        <v>280</v>
      </c>
      <c r="E15" s="7">
        <f>SUM(B15:D15)</f>
        <v>280</v>
      </c>
      <c r="F15" s="92">
        <f>E26/E42</f>
        <v>0.75467292911638684</v>
      </c>
      <c r="H15" s="6"/>
      <c r="I15" s="6"/>
      <c r="J15" s="6">
        <v>426</v>
      </c>
      <c r="K15" s="7">
        <f>SUM(H15:J15)</f>
        <v>426</v>
      </c>
      <c r="L15" s="80">
        <f>K26/K42</f>
        <v>0.76934996874679962</v>
      </c>
      <c r="M15" s="8"/>
      <c r="N15" s="8">
        <v>62.36</v>
      </c>
    </row>
    <row r="16" spans="1:14">
      <c r="A16" s="13" t="s">
        <v>14</v>
      </c>
      <c r="B16" s="6"/>
      <c r="C16" s="6"/>
      <c r="D16" s="6">
        <v>750</v>
      </c>
      <c r="E16" s="7">
        <f>SUM(B16:D16)</f>
        <v>750</v>
      </c>
      <c r="F16" s="93"/>
      <c r="H16" s="6"/>
      <c r="I16" s="6"/>
      <c r="J16" s="6">
        <v>750</v>
      </c>
      <c r="K16" s="7">
        <f>SUM(H16:J16)</f>
        <v>750</v>
      </c>
      <c r="L16" s="81"/>
      <c r="M16" s="8"/>
      <c r="N16" s="8">
        <v>431.83</v>
      </c>
    </row>
    <row r="17" spans="1:14">
      <c r="A17" s="13" t="s">
        <v>15</v>
      </c>
      <c r="B17" s="6"/>
      <c r="C17" s="6">
        <v>36549</v>
      </c>
      <c r="D17" s="6"/>
      <c r="E17" s="7">
        <f>SUM(B17:D17)</f>
        <v>36549</v>
      </c>
      <c r="F17" s="93"/>
      <c r="H17" s="6"/>
      <c r="I17" s="6">
        <v>36549</v>
      </c>
      <c r="J17" s="6"/>
      <c r="K17" s="7">
        <f>SUM(H17:J17)</f>
        <v>36549</v>
      </c>
      <c r="L17" s="81"/>
      <c r="M17" s="8"/>
      <c r="N17" s="8"/>
    </row>
    <row r="18" spans="1:14">
      <c r="A18" s="13" t="s">
        <v>16</v>
      </c>
      <c r="B18" s="6"/>
      <c r="C18" s="6"/>
      <c r="D18" s="6">
        <v>583</v>
      </c>
      <c r="E18" s="7">
        <f>SUM(B18:D18)</f>
        <v>583</v>
      </c>
      <c r="F18" s="93"/>
      <c r="H18" s="6"/>
      <c r="I18" s="6"/>
      <c r="J18" s="6">
        <v>583</v>
      </c>
      <c r="K18" s="7">
        <f>SUM(H18:J18)</f>
        <v>583</v>
      </c>
      <c r="L18" s="81"/>
      <c r="M18" s="8"/>
      <c r="N18" s="8">
        <v>0</v>
      </c>
    </row>
    <row r="19" spans="1:14">
      <c r="A19" s="13" t="s">
        <v>17</v>
      </c>
      <c r="B19" s="46"/>
      <c r="C19" s="6"/>
      <c r="D19" s="6">
        <v>0</v>
      </c>
      <c r="E19" s="7">
        <f>SUM(B19:D19)</f>
        <v>0</v>
      </c>
      <c r="F19" s="93"/>
      <c r="H19" s="41"/>
      <c r="I19" s="6"/>
      <c r="J19" s="6">
        <v>0</v>
      </c>
      <c r="K19" s="7">
        <f>SUM(H19:J19)</f>
        <v>0</v>
      </c>
      <c r="L19" s="81"/>
      <c r="M19" s="8"/>
      <c r="N19" s="8"/>
    </row>
    <row r="20" spans="1:14">
      <c r="A20" s="13" t="s">
        <v>18</v>
      </c>
      <c r="B20" s="6"/>
      <c r="C20" s="6">
        <v>39600</v>
      </c>
      <c r="D20" s="6"/>
      <c r="E20" s="7">
        <f t="shared" ref="E20:E25" si="0">SUM(B20:D20)</f>
        <v>39600</v>
      </c>
      <c r="F20" s="93"/>
      <c r="H20" s="41"/>
      <c r="I20" s="6">
        <v>39600</v>
      </c>
      <c r="J20" s="6"/>
      <c r="K20" s="7">
        <f t="shared" ref="K20" si="1">SUM(H20:J20)</f>
        <v>39600</v>
      </c>
      <c r="L20" s="81"/>
      <c r="M20" s="8"/>
      <c r="N20" s="8"/>
    </row>
    <row r="21" spans="1:14">
      <c r="A21" s="13" t="s">
        <v>19</v>
      </c>
      <c r="B21" s="46"/>
      <c r="C21" s="6"/>
      <c r="D21" s="6">
        <v>2500</v>
      </c>
      <c r="E21" s="7">
        <f>SUM(C21:D21)</f>
        <v>2500</v>
      </c>
      <c r="F21" s="93"/>
      <c r="H21" s="41"/>
      <c r="I21" s="6"/>
      <c r="J21" s="6">
        <v>0</v>
      </c>
      <c r="K21" s="7">
        <f>SUM(I21:J21)</f>
        <v>0</v>
      </c>
      <c r="L21" s="81"/>
      <c r="M21" s="8"/>
      <c r="N21" s="8"/>
    </row>
    <row r="22" spans="1:14">
      <c r="A22" s="47" t="s">
        <v>20</v>
      </c>
      <c r="B22" s="41"/>
      <c r="C22" s="42">
        <v>300000</v>
      </c>
      <c r="D22" s="6"/>
      <c r="E22" s="7">
        <f t="shared" si="0"/>
        <v>300000</v>
      </c>
      <c r="F22" s="94"/>
      <c r="H22" s="41"/>
      <c r="I22" s="42">
        <v>300000</v>
      </c>
      <c r="J22" s="6"/>
      <c r="K22" s="7">
        <f t="shared" ref="K22:K25" si="2">SUM(H22:J22)</f>
        <v>300000</v>
      </c>
      <c r="L22" s="82"/>
      <c r="M22" s="8"/>
      <c r="N22" s="8"/>
    </row>
    <row r="23" spans="1:14">
      <c r="A23" s="47" t="s">
        <v>86</v>
      </c>
      <c r="B23" s="41"/>
      <c r="C23" s="42">
        <v>11130</v>
      </c>
      <c r="D23" s="6"/>
      <c r="E23" s="7">
        <f t="shared" si="0"/>
        <v>11130</v>
      </c>
      <c r="F23" s="49"/>
      <c r="H23" s="41"/>
      <c r="I23" s="42">
        <v>11130</v>
      </c>
      <c r="J23" s="6"/>
      <c r="K23" s="7">
        <f t="shared" si="2"/>
        <v>11130</v>
      </c>
      <c r="L23" s="56"/>
      <c r="M23" s="8"/>
      <c r="N23" s="8"/>
    </row>
    <row r="24" spans="1:14">
      <c r="A24" s="47" t="s">
        <v>111</v>
      </c>
      <c r="B24" s="41"/>
      <c r="C24" s="42"/>
      <c r="D24" s="6">
        <v>4595</v>
      </c>
      <c r="E24" s="7">
        <f t="shared" si="0"/>
        <v>4595</v>
      </c>
      <c r="F24" s="31"/>
      <c r="H24" s="41"/>
      <c r="I24" s="42"/>
      <c r="J24" s="6">
        <v>19445</v>
      </c>
      <c r="K24" s="7">
        <f t="shared" si="2"/>
        <v>19445</v>
      </c>
      <c r="L24" s="56"/>
      <c r="M24" s="8"/>
      <c r="N24" s="8">
        <v>2297.5</v>
      </c>
    </row>
    <row r="25" spans="1:14">
      <c r="A25" s="47" t="s">
        <v>85</v>
      </c>
      <c r="B25" s="41"/>
      <c r="C25" s="42"/>
      <c r="D25" s="6">
        <v>4500</v>
      </c>
      <c r="E25" s="7">
        <f t="shared" si="0"/>
        <v>4500</v>
      </c>
      <c r="F25" s="31"/>
      <c r="H25" s="41"/>
      <c r="I25" s="42"/>
      <c r="J25" s="6">
        <v>0</v>
      </c>
      <c r="K25" s="7">
        <f t="shared" si="2"/>
        <v>0</v>
      </c>
      <c r="L25" s="56"/>
      <c r="M25" s="8"/>
      <c r="N25" s="8"/>
    </row>
    <row r="26" spans="1:14">
      <c r="A26" s="9" t="s">
        <v>7</v>
      </c>
      <c r="B26" s="10">
        <f>SUM(B15:B25)</f>
        <v>0</v>
      </c>
      <c r="C26" s="10">
        <f>SUM(C15:C25)</f>
        <v>387279</v>
      </c>
      <c r="D26" s="10">
        <f>SUM(D15:D25)</f>
        <v>13208</v>
      </c>
      <c r="E26" s="10">
        <f>SUM(E15:E25)</f>
        <v>400487</v>
      </c>
      <c r="F26" s="10"/>
      <c r="H26" s="10">
        <f>SUM(H15:H25)</f>
        <v>0</v>
      </c>
      <c r="I26" s="10">
        <f>SUM(I15:I25)</f>
        <v>387279</v>
      </c>
      <c r="J26" s="10">
        <f>SUM(J15:J25)</f>
        <v>21204</v>
      </c>
      <c r="K26" s="10">
        <f>SUM(K15:K25)</f>
        <v>408483</v>
      </c>
      <c r="L26" s="53"/>
      <c r="M26" s="68"/>
      <c r="N26" s="68"/>
    </row>
    <row r="27" spans="1:14">
      <c r="A27" s="2" t="s">
        <v>21</v>
      </c>
      <c r="B27" s="3" t="s">
        <v>3</v>
      </c>
      <c r="C27" s="3" t="s">
        <v>4</v>
      </c>
      <c r="D27" s="4" t="s">
        <v>3</v>
      </c>
      <c r="E27" s="3" t="s">
        <v>5</v>
      </c>
      <c r="F27" s="3"/>
      <c r="H27" s="3" t="s">
        <v>3</v>
      </c>
      <c r="I27" s="3" t="s">
        <v>4</v>
      </c>
      <c r="J27" s="4" t="s">
        <v>3</v>
      </c>
      <c r="K27" s="3" t="s">
        <v>5</v>
      </c>
      <c r="L27" s="54"/>
      <c r="M27" s="3" t="s">
        <v>4</v>
      </c>
      <c r="N27" s="4" t="s">
        <v>3</v>
      </c>
    </row>
    <row r="28" spans="1:14">
      <c r="A28" s="13" t="s">
        <v>22</v>
      </c>
      <c r="B28" s="6"/>
      <c r="C28" s="6"/>
      <c r="D28" s="6">
        <v>10356</v>
      </c>
      <c r="E28" s="8">
        <f t="shared" ref="E28:E37" si="3">SUM(B28:D28)</f>
        <v>10356</v>
      </c>
      <c r="F28" s="91">
        <f>E35/E42</f>
        <v>5.358445945150174E-2</v>
      </c>
      <c r="H28" s="6"/>
      <c r="I28" s="6"/>
      <c r="J28" s="6">
        <v>9832.5</v>
      </c>
      <c r="K28" s="8">
        <f t="shared" ref="K28" si="4">SUM(H28:J28)</f>
        <v>9832.5</v>
      </c>
      <c r="L28" s="79">
        <f>K35/K42</f>
        <v>3.8954083104084339E-2</v>
      </c>
      <c r="M28" s="8"/>
      <c r="N28" s="7">
        <v>9832.5</v>
      </c>
    </row>
    <row r="29" spans="1:14">
      <c r="A29" s="13" t="s">
        <v>23</v>
      </c>
      <c r="B29" s="46"/>
      <c r="C29" s="6"/>
      <c r="D29" s="6">
        <v>7230</v>
      </c>
      <c r="E29" s="8">
        <f>SUM(C29:D29)</f>
        <v>7230</v>
      </c>
      <c r="F29" s="91"/>
      <c r="H29" s="46"/>
      <c r="I29" s="6"/>
      <c r="J29" s="6">
        <v>0</v>
      </c>
      <c r="K29" s="8">
        <f>SUM(I29:J29)</f>
        <v>0</v>
      </c>
      <c r="L29" s="79"/>
      <c r="M29" s="8"/>
      <c r="N29" s="8"/>
    </row>
    <row r="30" spans="1:14">
      <c r="A30" s="13" t="s">
        <v>24</v>
      </c>
      <c r="B30" s="6"/>
      <c r="C30" s="6">
        <v>5000</v>
      </c>
      <c r="D30" s="6"/>
      <c r="E30" s="8">
        <f t="shared" si="3"/>
        <v>5000</v>
      </c>
      <c r="F30" s="91"/>
      <c r="H30" s="6"/>
      <c r="I30" s="6">
        <v>5000</v>
      </c>
      <c r="J30" s="6"/>
      <c r="K30" s="8">
        <f t="shared" ref="K30:K34" si="5">SUM(H30:J30)</f>
        <v>5000</v>
      </c>
      <c r="L30" s="79"/>
      <c r="M30" s="74"/>
      <c r="N30" s="8">
        <v>3109.59</v>
      </c>
    </row>
    <row r="31" spans="1:14">
      <c r="A31" s="13" t="s">
        <v>84</v>
      </c>
      <c r="B31" s="6"/>
      <c r="C31" s="6"/>
      <c r="D31" s="6">
        <v>3000</v>
      </c>
      <c r="E31" s="8">
        <f t="shared" si="3"/>
        <v>3000</v>
      </c>
      <c r="F31" s="91"/>
      <c r="H31" s="6"/>
      <c r="I31" s="6"/>
      <c r="J31" s="6">
        <v>3000</v>
      </c>
      <c r="K31" s="8">
        <f t="shared" si="5"/>
        <v>3000</v>
      </c>
      <c r="L31" s="79"/>
      <c r="M31" s="8"/>
      <c r="N31" s="8">
        <v>765.05</v>
      </c>
    </row>
    <row r="32" spans="1:14">
      <c r="A32" s="13" t="s">
        <v>25</v>
      </c>
      <c r="B32" s="6"/>
      <c r="C32" s="6"/>
      <c r="D32" s="6">
        <v>1250</v>
      </c>
      <c r="E32" s="8">
        <f t="shared" si="3"/>
        <v>1250</v>
      </c>
      <c r="F32" s="91"/>
      <c r="H32" s="6"/>
      <c r="I32" s="6"/>
      <c r="J32" s="6">
        <v>1250</v>
      </c>
      <c r="K32" s="8">
        <f t="shared" si="5"/>
        <v>1250</v>
      </c>
      <c r="L32" s="79"/>
      <c r="M32" s="8"/>
      <c r="N32" s="8"/>
    </row>
    <row r="33" spans="1:14">
      <c r="A33" s="13" t="s">
        <v>109</v>
      </c>
      <c r="B33" s="6">
        <v>100</v>
      </c>
      <c r="C33" s="6"/>
      <c r="D33" s="6">
        <v>750</v>
      </c>
      <c r="E33" s="8">
        <f t="shared" si="3"/>
        <v>850</v>
      </c>
      <c r="F33" s="16"/>
      <c r="H33" s="6">
        <v>100</v>
      </c>
      <c r="I33" s="6"/>
      <c r="J33" s="6">
        <v>750</v>
      </c>
      <c r="K33" s="8">
        <f t="shared" si="5"/>
        <v>850</v>
      </c>
      <c r="L33" s="57"/>
      <c r="M33" s="8"/>
      <c r="N33" s="8">
        <v>534.78</v>
      </c>
    </row>
    <row r="34" spans="1:14">
      <c r="A34" s="13" t="s">
        <v>83</v>
      </c>
      <c r="B34" s="6"/>
      <c r="C34" s="6"/>
      <c r="D34" s="6">
        <v>750</v>
      </c>
      <c r="E34" s="8">
        <f t="shared" si="3"/>
        <v>750</v>
      </c>
      <c r="F34" s="16"/>
      <c r="H34" s="6"/>
      <c r="I34" s="6"/>
      <c r="J34" s="6">
        <v>750</v>
      </c>
      <c r="K34" s="8">
        <f t="shared" si="5"/>
        <v>750</v>
      </c>
      <c r="L34" s="57"/>
      <c r="M34" s="8"/>
      <c r="N34" s="8">
        <v>120</v>
      </c>
    </row>
    <row r="35" spans="1:14">
      <c r="A35" s="9" t="s">
        <v>7</v>
      </c>
      <c r="B35" s="10">
        <f>SUM(B28:B33)</f>
        <v>100</v>
      </c>
      <c r="C35" s="10">
        <f>SUM(C28:C34)</f>
        <v>5000</v>
      </c>
      <c r="D35" s="10">
        <f>SUM(D28:D34)</f>
        <v>23336</v>
      </c>
      <c r="E35" s="10">
        <f>SUM(E28:E34)</f>
        <v>28436</v>
      </c>
      <c r="F35" s="10"/>
      <c r="H35" s="10">
        <f>SUM(H28:H33)</f>
        <v>100</v>
      </c>
      <c r="I35" s="10">
        <f>SUM(I28:I34)</f>
        <v>5000</v>
      </c>
      <c r="J35" s="10">
        <f>SUM(J28:J34)</f>
        <v>15582.5</v>
      </c>
      <c r="K35" s="10">
        <f>SUM(K28:K34)</f>
        <v>20682.5</v>
      </c>
      <c r="L35" s="53"/>
      <c r="M35" s="68"/>
      <c r="N35" s="68"/>
    </row>
    <row r="36" spans="1:14">
      <c r="A36" s="2" t="s">
        <v>26</v>
      </c>
      <c r="B36" s="3" t="s">
        <v>3</v>
      </c>
      <c r="C36" s="3" t="s">
        <v>4</v>
      </c>
      <c r="D36" s="4" t="s">
        <v>3</v>
      </c>
      <c r="E36" s="3" t="s">
        <v>5</v>
      </c>
      <c r="F36" s="3"/>
      <c r="H36" s="3" t="s">
        <v>3</v>
      </c>
      <c r="I36" s="3" t="s">
        <v>4</v>
      </c>
      <c r="J36" s="4" t="s">
        <v>3</v>
      </c>
      <c r="K36" s="3" t="s">
        <v>5</v>
      </c>
      <c r="L36" s="54"/>
      <c r="M36" s="3" t="s">
        <v>4</v>
      </c>
      <c r="N36" s="4" t="s">
        <v>3</v>
      </c>
    </row>
    <row r="37" spans="1:14">
      <c r="A37" s="13" t="s">
        <v>27</v>
      </c>
      <c r="B37" s="6"/>
      <c r="C37" s="6"/>
      <c r="D37" s="6">
        <v>1890</v>
      </c>
      <c r="E37" s="8">
        <f t="shared" si="3"/>
        <v>1890</v>
      </c>
      <c r="F37" s="16">
        <f>E38/E42</f>
        <v>3.5614934717730445E-3</v>
      </c>
      <c r="H37" s="6"/>
      <c r="I37" s="6"/>
      <c r="J37" s="6">
        <v>1890</v>
      </c>
      <c r="K37" s="8">
        <f t="shared" ref="K37" si="6">SUM(H37:J37)</f>
        <v>1890</v>
      </c>
      <c r="L37" s="57">
        <f>K38/K42</f>
        <v>3.5596865498232519E-3</v>
      </c>
      <c r="M37" s="8"/>
      <c r="N37" s="8"/>
    </row>
    <row r="38" spans="1:14">
      <c r="A38" s="9" t="s">
        <v>7</v>
      </c>
      <c r="B38" s="10">
        <f>SUM(B37:B37)</f>
        <v>0</v>
      </c>
      <c r="C38" s="10">
        <f>SUM(C37:C37)</f>
        <v>0</v>
      </c>
      <c r="D38" s="10">
        <f>SUM(D37:D37)</f>
        <v>1890</v>
      </c>
      <c r="E38" s="10">
        <f>SUM(E37:E37)</f>
        <v>1890</v>
      </c>
      <c r="F38" s="10"/>
      <c r="H38" s="10">
        <f>SUM(H37:H37)</f>
        <v>0</v>
      </c>
      <c r="I38" s="10">
        <f>SUM(I37:I37)</f>
        <v>0</v>
      </c>
      <c r="J38" s="10">
        <f>SUM(J37:J37)</f>
        <v>1890</v>
      </c>
      <c r="K38" s="10">
        <f>SUM(K37:K37)</f>
        <v>1890</v>
      </c>
      <c r="L38" s="53"/>
      <c r="M38" s="68"/>
      <c r="N38" s="68"/>
    </row>
    <row r="39" spans="1:14">
      <c r="A39" s="2" t="s">
        <v>28</v>
      </c>
      <c r="B39" s="3" t="s">
        <v>3</v>
      </c>
      <c r="C39" s="3" t="s">
        <v>4</v>
      </c>
      <c r="D39" s="4" t="s">
        <v>3</v>
      </c>
      <c r="E39" s="3" t="s">
        <v>5</v>
      </c>
      <c r="F39" s="3"/>
      <c r="H39" s="3" t="s">
        <v>3</v>
      </c>
      <c r="I39" s="3" t="s">
        <v>4</v>
      </c>
      <c r="J39" s="4" t="s">
        <v>3</v>
      </c>
      <c r="K39" s="3" t="s">
        <v>5</v>
      </c>
      <c r="L39" s="54"/>
      <c r="M39" s="3" t="s">
        <v>4</v>
      </c>
      <c r="N39" s="4" t="s">
        <v>3</v>
      </c>
    </row>
    <row r="40" spans="1:14">
      <c r="A40" s="13" t="s">
        <v>29</v>
      </c>
      <c r="B40" s="6"/>
      <c r="C40" s="6"/>
      <c r="D40" s="6">
        <f>0.1*D72</f>
        <v>12845.25</v>
      </c>
      <c r="E40" s="7">
        <f>SUM(B40:D40)</f>
        <v>12845.25</v>
      </c>
      <c r="F40" s="16">
        <f>E40/E42</f>
        <v>2.4205435988514653E-2</v>
      </c>
      <c r="H40" s="6"/>
      <c r="I40" s="6"/>
      <c r="J40" s="6">
        <f>0.1*J72</f>
        <v>12872.125</v>
      </c>
      <c r="K40" s="7">
        <f>SUM(H40:J40)</f>
        <v>12872.125</v>
      </c>
      <c r="L40" s="57">
        <f>K40/K42</f>
        <v>2.4243772608541599E-2</v>
      </c>
      <c r="M40" s="8"/>
      <c r="N40" s="8">
        <f>7/12*K40</f>
        <v>7508.7395833333339</v>
      </c>
    </row>
    <row r="41" spans="1:14">
      <c r="A41" s="9" t="s">
        <v>7</v>
      </c>
      <c r="B41" s="10">
        <f>SUM(B40)</f>
        <v>0</v>
      </c>
      <c r="C41" s="10">
        <f>SUM(C40)</f>
        <v>0</v>
      </c>
      <c r="D41" s="10">
        <f>SUM(D40)</f>
        <v>12845.25</v>
      </c>
      <c r="E41" s="10">
        <f>SUM(E40)</f>
        <v>12845.25</v>
      </c>
      <c r="F41" s="10"/>
      <c r="H41" s="10">
        <f>SUM(H40)</f>
        <v>0</v>
      </c>
      <c r="I41" s="10">
        <f>SUM(I40)</f>
        <v>0</v>
      </c>
      <c r="J41" s="10">
        <f>SUM(J40)</f>
        <v>12872.125</v>
      </c>
      <c r="K41" s="10">
        <f>SUM(K40)</f>
        <v>12872.125</v>
      </c>
      <c r="L41" s="53"/>
      <c r="M41" s="68"/>
      <c r="N41" s="68"/>
    </row>
    <row r="42" spans="1:14">
      <c r="A42" s="10"/>
      <c r="B42" s="10">
        <f>SUM(B41+B38+B26+B13+B10+B35+B7)</f>
        <v>9945</v>
      </c>
      <c r="C42" s="10">
        <f>SUM(C41+C38+C26+C13+C10+C35+C7)</f>
        <v>392279</v>
      </c>
      <c r="D42" s="10">
        <f>SUM(D41+D38+D26+D13+D10+D35+D7)</f>
        <v>128452.25</v>
      </c>
      <c r="E42" s="10">
        <f>SUM(E41+E38+E26+E13+E10+E35+E7)</f>
        <v>530676.25</v>
      </c>
      <c r="F42" s="17">
        <f>F4+F9+F12+F15+F28+F37+F40</f>
        <v>0.99999999999999989</v>
      </c>
      <c r="H42" s="10">
        <f>SUM(H41+H38+H26+H13+H10+H35+H7)</f>
        <v>9945</v>
      </c>
      <c r="I42" s="10">
        <f>SUM(I41+I38+I26+I13+I10+I35+I7)</f>
        <v>392279</v>
      </c>
      <c r="J42" s="10">
        <f>SUM(J41+J38+J26+J13+J10+J35+J7)</f>
        <v>128721.625</v>
      </c>
      <c r="K42" s="10">
        <f>SUM(K41+K38+K26+K13+K10+K35+K7)</f>
        <v>530945.625</v>
      </c>
      <c r="L42" s="58">
        <f>L4+L9+L12+L15+L28+L37+L40</f>
        <v>1</v>
      </c>
      <c r="M42" s="68"/>
      <c r="N42" s="68"/>
    </row>
    <row r="43" spans="1:14">
      <c r="A43" s="18"/>
      <c r="B43" s="19"/>
      <c r="C43" s="19"/>
      <c r="D43" s="19"/>
      <c r="E43" s="20"/>
      <c r="F43" s="21"/>
      <c r="H43" s="19"/>
      <c r="I43" s="19"/>
      <c r="J43" s="19"/>
      <c r="K43" s="20"/>
      <c r="L43" s="21"/>
      <c r="M43" s="8"/>
      <c r="N43" s="8"/>
    </row>
    <row r="44" spans="1:14">
      <c r="A44" s="22" t="s">
        <v>30</v>
      </c>
      <c r="B44" s="22"/>
      <c r="C44" s="22"/>
      <c r="D44" s="22"/>
      <c r="E44" s="22"/>
      <c r="F44" s="22"/>
      <c r="H44" s="22"/>
      <c r="I44" s="22"/>
      <c r="J44" s="22"/>
      <c r="K44" s="22"/>
      <c r="L44" s="1"/>
      <c r="M44" s="69"/>
      <c r="N44" s="69"/>
    </row>
    <row r="45" spans="1:14" ht="20">
      <c r="A45" s="3"/>
      <c r="B45" s="3" t="s">
        <v>3</v>
      </c>
      <c r="C45" s="3" t="s">
        <v>4</v>
      </c>
      <c r="D45" s="4" t="s">
        <v>3</v>
      </c>
      <c r="E45" s="3" t="s">
        <v>5</v>
      </c>
      <c r="F45" s="23" t="s">
        <v>31</v>
      </c>
      <c r="H45" s="3" t="s">
        <v>3</v>
      </c>
      <c r="I45" s="3" t="s">
        <v>4</v>
      </c>
      <c r="J45" s="4" t="s">
        <v>3</v>
      </c>
      <c r="K45" s="3" t="s">
        <v>5</v>
      </c>
      <c r="L45" s="59" t="s">
        <v>31</v>
      </c>
      <c r="M45" s="3" t="s">
        <v>4</v>
      </c>
      <c r="N45" s="4" t="s">
        <v>3</v>
      </c>
    </row>
    <row r="46" spans="1:14">
      <c r="A46" s="24" t="s">
        <v>32</v>
      </c>
      <c r="B46" s="14">
        <v>9945</v>
      </c>
      <c r="C46" s="15"/>
      <c r="D46" s="14"/>
      <c r="E46" s="8">
        <f t="shared" ref="E46:E56" si="7">SUM(B46:D46)</f>
        <v>9945</v>
      </c>
      <c r="F46" s="16"/>
      <c r="H46" s="14">
        <v>9945</v>
      </c>
      <c r="I46" s="15"/>
      <c r="J46" s="14"/>
      <c r="K46" s="8">
        <f t="shared" ref="K46:K48" si="8">SUM(H46:J46)</f>
        <v>9945</v>
      </c>
      <c r="L46" s="57"/>
      <c r="M46" s="8"/>
      <c r="N46" s="8"/>
    </row>
    <row r="47" spans="1:14">
      <c r="A47" s="25" t="s">
        <v>95</v>
      </c>
      <c r="B47" s="14"/>
      <c r="C47" s="15">
        <v>39600</v>
      </c>
      <c r="D47" s="14"/>
      <c r="E47" s="8">
        <f t="shared" si="7"/>
        <v>39600</v>
      </c>
      <c r="F47" s="16"/>
      <c r="H47" s="14"/>
      <c r="I47" s="15">
        <v>39600</v>
      </c>
      <c r="J47" s="14"/>
      <c r="K47" s="8">
        <f t="shared" si="8"/>
        <v>39600</v>
      </c>
      <c r="L47" s="57"/>
      <c r="M47" s="8"/>
      <c r="N47" s="8"/>
    </row>
    <row r="48" spans="1:14">
      <c r="A48" s="26" t="s">
        <v>20</v>
      </c>
      <c r="B48" s="14"/>
      <c r="C48" s="15">
        <v>300000</v>
      </c>
      <c r="D48" s="14"/>
      <c r="E48" s="8">
        <f t="shared" si="7"/>
        <v>300000</v>
      </c>
      <c r="F48" s="16"/>
      <c r="H48" s="14"/>
      <c r="I48" s="15">
        <v>300000</v>
      </c>
      <c r="J48" s="14"/>
      <c r="K48" s="8">
        <f t="shared" si="8"/>
        <v>300000</v>
      </c>
      <c r="L48" s="57"/>
      <c r="M48" s="8"/>
      <c r="N48" s="8"/>
    </row>
    <row r="49" spans="1:14">
      <c r="A49" s="27" t="s">
        <v>96</v>
      </c>
      <c r="B49" s="14"/>
      <c r="C49" s="15">
        <v>3825</v>
      </c>
      <c r="D49" s="14"/>
      <c r="E49" s="8">
        <f>SUM(B49:D49)</f>
        <v>3825</v>
      </c>
      <c r="F49" s="16"/>
      <c r="H49" s="14"/>
      <c r="I49" s="15">
        <v>3825</v>
      </c>
      <c r="J49" s="14"/>
      <c r="K49" s="8">
        <f>SUM(H49:J49)</f>
        <v>3825</v>
      </c>
      <c r="L49" s="57"/>
      <c r="M49" s="8"/>
      <c r="N49" s="8"/>
    </row>
    <row r="50" spans="1:14">
      <c r="A50" s="27" t="s">
        <v>97</v>
      </c>
      <c r="B50" s="14"/>
      <c r="C50" s="15">
        <v>3825</v>
      </c>
      <c r="D50" s="14"/>
      <c r="E50" s="8">
        <f>SUM(B50:D50)</f>
        <v>3825</v>
      </c>
      <c r="F50" s="16"/>
      <c r="H50" s="14"/>
      <c r="I50" s="15">
        <v>3825</v>
      </c>
      <c r="J50" s="14"/>
      <c r="K50" s="8">
        <f>SUM(H50:J50)</f>
        <v>3825</v>
      </c>
      <c r="L50" s="57"/>
      <c r="M50" s="8"/>
      <c r="N50" s="8"/>
    </row>
    <row r="51" spans="1:14">
      <c r="A51" s="27" t="s">
        <v>93</v>
      </c>
      <c r="B51" s="14"/>
      <c r="C51" s="15">
        <v>3825</v>
      </c>
      <c r="D51" s="14"/>
      <c r="E51" s="8">
        <f t="shared" si="7"/>
        <v>3825</v>
      </c>
      <c r="F51" s="16"/>
      <c r="H51" s="14"/>
      <c r="I51" s="15">
        <v>3825</v>
      </c>
      <c r="J51" s="14"/>
      <c r="K51" s="8">
        <f t="shared" ref="K51:K53" si="9">SUM(H51:J51)</f>
        <v>3825</v>
      </c>
      <c r="L51" s="57"/>
      <c r="M51" s="8"/>
      <c r="N51" s="8"/>
    </row>
    <row r="52" spans="1:14">
      <c r="A52" s="27" t="s">
        <v>98</v>
      </c>
      <c r="B52" s="14"/>
      <c r="C52" s="8">
        <v>3825</v>
      </c>
      <c r="D52" s="14"/>
      <c r="E52" s="8">
        <f t="shared" si="7"/>
        <v>3825</v>
      </c>
      <c r="F52" s="16"/>
      <c r="H52" s="14"/>
      <c r="I52" s="8">
        <v>3825</v>
      </c>
      <c r="J52" s="14"/>
      <c r="K52" s="8">
        <f t="shared" si="9"/>
        <v>3825</v>
      </c>
      <c r="L52" s="57"/>
      <c r="M52" s="8"/>
      <c r="N52" s="8"/>
    </row>
    <row r="53" spans="1:14">
      <c r="A53" s="27" t="s">
        <v>99</v>
      </c>
      <c r="B53" s="14"/>
      <c r="C53" s="8">
        <v>3825</v>
      </c>
      <c r="D53" s="14"/>
      <c r="E53" s="8">
        <f t="shared" si="7"/>
        <v>3825</v>
      </c>
      <c r="F53" s="16"/>
      <c r="H53" s="14"/>
      <c r="I53" s="8">
        <v>3825</v>
      </c>
      <c r="J53" s="14"/>
      <c r="K53" s="8">
        <f t="shared" si="9"/>
        <v>3825</v>
      </c>
      <c r="L53" s="57"/>
      <c r="M53" s="8"/>
      <c r="N53" s="8"/>
    </row>
    <row r="54" spans="1:14" ht="22">
      <c r="A54" s="27" t="s">
        <v>100</v>
      </c>
      <c r="B54" s="14"/>
      <c r="C54" s="8">
        <v>4000</v>
      </c>
      <c r="D54" s="14"/>
      <c r="E54" s="8">
        <f t="shared" ref="E54:E55" si="10">SUM(B54:D54)</f>
        <v>4000</v>
      </c>
      <c r="F54" s="16"/>
      <c r="H54" s="14"/>
      <c r="I54" s="8">
        <v>4000</v>
      </c>
      <c r="J54" s="14"/>
      <c r="K54" s="8">
        <f t="shared" ref="K54:K55" si="11">SUM(H54:J54)</f>
        <v>4000</v>
      </c>
      <c r="L54" s="57"/>
      <c r="M54" s="8"/>
      <c r="N54" s="8"/>
    </row>
    <row r="55" spans="1:14">
      <c r="A55" s="27" t="s">
        <v>101</v>
      </c>
      <c r="B55" s="14"/>
      <c r="C55" s="8">
        <v>2300</v>
      </c>
      <c r="D55" s="14"/>
      <c r="E55" s="8">
        <f t="shared" si="10"/>
        <v>2300</v>
      </c>
      <c r="F55" s="16"/>
      <c r="H55" s="14"/>
      <c r="I55" s="8">
        <v>2300</v>
      </c>
      <c r="J55" s="14"/>
      <c r="K55" s="8">
        <f t="shared" si="11"/>
        <v>2300</v>
      </c>
      <c r="L55" s="57"/>
      <c r="M55" s="8"/>
      <c r="N55" s="8"/>
    </row>
    <row r="56" spans="1:14">
      <c r="A56" s="27" t="s">
        <v>102</v>
      </c>
      <c r="B56" s="14"/>
      <c r="C56" s="8">
        <v>8424</v>
      </c>
      <c r="D56" s="14"/>
      <c r="E56" s="8">
        <f t="shared" si="7"/>
        <v>8424</v>
      </c>
      <c r="F56" s="16"/>
      <c r="H56" s="14"/>
      <c r="I56" s="8">
        <v>8424</v>
      </c>
      <c r="J56" s="14"/>
      <c r="K56" s="8">
        <f t="shared" ref="K56" si="12">SUM(H56:J56)</f>
        <v>8424</v>
      </c>
      <c r="L56" s="57"/>
      <c r="M56" s="8"/>
      <c r="N56" s="8"/>
    </row>
    <row r="57" spans="1:14" ht="21">
      <c r="A57" s="28" t="s">
        <v>103</v>
      </c>
      <c r="B57" s="14"/>
      <c r="C57" s="8">
        <v>2700</v>
      </c>
      <c r="D57" s="14"/>
      <c r="E57" s="8">
        <f>SUM(B57:D57)</f>
        <v>2700</v>
      </c>
      <c r="F57" s="16"/>
      <c r="H57" s="14"/>
      <c r="I57" s="8">
        <v>2700</v>
      </c>
      <c r="J57" s="14"/>
      <c r="K57" s="8">
        <f>SUM(H57:J57)</f>
        <v>2700</v>
      </c>
      <c r="L57" s="57"/>
      <c r="M57" s="8"/>
      <c r="N57" s="8"/>
    </row>
    <row r="58" spans="1:14">
      <c r="A58" s="13" t="s">
        <v>24</v>
      </c>
      <c r="B58" s="14"/>
      <c r="C58" s="8">
        <v>5000</v>
      </c>
      <c r="D58" s="14"/>
      <c r="E58" s="8">
        <f t="shared" ref="E58:E59" si="13">SUM(B58:D58)</f>
        <v>5000</v>
      </c>
      <c r="F58" s="16"/>
      <c r="H58" s="14"/>
      <c r="I58" s="8">
        <v>5000</v>
      </c>
      <c r="J58" s="14"/>
      <c r="K58" s="8">
        <f t="shared" ref="K58:K59" si="14">SUM(H58:J58)</f>
        <v>5000</v>
      </c>
      <c r="L58" s="57"/>
      <c r="M58" s="74"/>
      <c r="N58" s="8"/>
    </row>
    <row r="59" spans="1:14">
      <c r="A59" s="13" t="s">
        <v>86</v>
      </c>
      <c r="B59" s="14"/>
      <c r="C59" s="8">
        <v>11130</v>
      </c>
      <c r="D59" s="14"/>
      <c r="E59" s="8">
        <f t="shared" si="13"/>
        <v>11130</v>
      </c>
      <c r="F59" s="48"/>
      <c r="H59" s="14"/>
      <c r="I59" s="8">
        <v>11130</v>
      </c>
      <c r="J59" s="14"/>
      <c r="K59" s="8">
        <f t="shared" si="14"/>
        <v>11130</v>
      </c>
      <c r="L59" s="57"/>
      <c r="M59" s="8"/>
      <c r="N59" s="8"/>
    </row>
    <row r="60" spans="1:14">
      <c r="A60" s="13" t="s">
        <v>36</v>
      </c>
      <c r="B60" s="41"/>
      <c r="C60" s="41"/>
      <c r="D60" s="41">
        <v>28743.75</v>
      </c>
      <c r="E60" s="8"/>
      <c r="F60" s="16"/>
      <c r="H60" s="41"/>
      <c r="I60" s="41"/>
      <c r="J60" s="51">
        <v>25000</v>
      </c>
      <c r="K60" s="8"/>
      <c r="L60" s="57"/>
      <c r="M60" s="8"/>
      <c r="N60" s="8">
        <v>28744</v>
      </c>
    </row>
    <row r="61" spans="1:14">
      <c r="A61" s="13" t="s">
        <v>37</v>
      </c>
      <c r="B61" s="41"/>
      <c r="C61" s="41"/>
      <c r="D61" s="41">
        <v>28743.75</v>
      </c>
      <c r="E61" s="8"/>
      <c r="F61" s="16"/>
      <c r="H61" s="41"/>
      <c r="I61" s="41"/>
      <c r="J61" s="51">
        <v>25000</v>
      </c>
      <c r="K61" s="8"/>
      <c r="L61" s="57"/>
      <c r="M61" s="8"/>
      <c r="N61" s="8">
        <v>25000</v>
      </c>
    </row>
    <row r="62" spans="1:14">
      <c r="A62" s="13" t="s">
        <v>38</v>
      </c>
      <c r="B62" s="41"/>
      <c r="C62" s="41"/>
      <c r="D62" s="41">
        <v>28743.75</v>
      </c>
      <c r="E62" s="8"/>
      <c r="F62" s="16"/>
      <c r="H62" s="41"/>
      <c r="I62" s="41"/>
      <c r="J62" s="51">
        <v>25000</v>
      </c>
      <c r="K62" s="8"/>
      <c r="L62" s="57"/>
      <c r="M62" s="8"/>
      <c r="N62" s="8">
        <v>25000</v>
      </c>
    </row>
    <row r="63" spans="1:14">
      <c r="A63" s="13" t="s">
        <v>39</v>
      </c>
      <c r="B63" s="41"/>
      <c r="C63" s="41"/>
      <c r="D63" s="41">
        <v>26920</v>
      </c>
      <c r="E63" s="8"/>
      <c r="F63" s="16"/>
      <c r="H63" s="41"/>
      <c r="I63" s="41"/>
      <c r="J63" s="41">
        <v>26920</v>
      </c>
      <c r="K63" s="8"/>
      <c r="L63" s="57"/>
      <c r="M63" s="8"/>
      <c r="N63" s="8">
        <v>26920</v>
      </c>
    </row>
    <row r="64" spans="1:14">
      <c r="A64" s="13" t="s">
        <v>93</v>
      </c>
      <c r="B64" s="41"/>
      <c r="C64" s="41"/>
      <c r="D64" s="41"/>
      <c r="E64" s="8"/>
      <c r="F64" s="66"/>
      <c r="H64" s="41"/>
      <c r="I64" s="41"/>
      <c r="J64" s="41"/>
      <c r="K64" s="8"/>
      <c r="L64" s="65"/>
      <c r="M64" s="8"/>
      <c r="N64" s="8"/>
    </row>
    <row r="65" spans="1:14">
      <c r="A65" s="13" t="s">
        <v>94</v>
      </c>
      <c r="B65" s="41"/>
      <c r="C65" s="41"/>
      <c r="D65" s="41"/>
      <c r="E65" s="8"/>
      <c r="F65" s="66"/>
      <c r="H65" s="41"/>
      <c r="I65" s="41"/>
      <c r="J65" s="41"/>
      <c r="K65" s="8"/>
      <c r="L65" s="65"/>
      <c r="M65" s="8"/>
      <c r="N65" s="8"/>
    </row>
    <row r="66" spans="1:14">
      <c r="A66" s="13" t="s">
        <v>40</v>
      </c>
      <c r="B66" s="41"/>
      <c r="C66" s="41"/>
      <c r="D66" s="41">
        <v>5000</v>
      </c>
      <c r="E66" s="8"/>
      <c r="F66" s="16"/>
      <c r="H66" s="41"/>
      <c r="I66" s="41"/>
      <c r="J66" s="41">
        <v>5000</v>
      </c>
      <c r="K66" s="8"/>
      <c r="L66" s="57"/>
      <c r="M66" s="8"/>
      <c r="N66" s="8">
        <v>5000</v>
      </c>
    </row>
    <row r="67" spans="1:14">
      <c r="A67" s="13" t="s">
        <v>41</v>
      </c>
      <c r="B67" s="41"/>
      <c r="C67" s="41"/>
      <c r="D67" s="41">
        <v>5000</v>
      </c>
      <c r="E67" s="8"/>
      <c r="F67" s="16"/>
      <c r="H67" s="41"/>
      <c r="I67" s="41"/>
      <c r="J67" s="41">
        <v>5000</v>
      </c>
      <c r="K67" s="8"/>
      <c r="L67" s="57"/>
      <c r="M67" s="8"/>
      <c r="N67" s="8">
        <v>5000</v>
      </c>
    </row>
    <row r="68" spans="1:14">
      <c r="A68" s="13" t="s">
        <v>90</v>
      </c>
      <c r="B68" s="41"/>
      <c r="C68" s="41"/>
      <c r="D68" s="41"/>
      <c r="E68" s="8"/>
      <c r="F68" s="50"/>
      <c r="H68" s="41"/>
      <c r="I68" s="41"/>
      <c r="J68" s="67">
        <v>5000</v>
      </c>
      <c r="K68" s="8"/>
      <c r="L68" s="57"/>
      <c r="M68" s="8"/>
      <c r="N68" s="8">
        <v>5000</v>
      </c>
    </row>
    <row r="69" spans="1:14">
      <c r="A69" s="13" t="s">
        <v>91</v>
      </c>
      <c r="B69" s="41"/>
      <c r="C69" s="41"/>
      <c r="D69" s="41"/>
      <c r="E69" s="8"/>
      <c r="F69" s="50"/>
      <c r="H69" s="41"/>
      <c r="I69" s="41"/>
      <c r="J69" s="67">
        <v>6500</v>
      </c>
      <c r="K69" s="8"/>
      <c r="L69" s="57"/>
      <c r="M69" s="8"/>
      <c r="N69" s="8">
        <v>6500</v>
      </c>
    </row>
    <row r="70" spans="1:14">
      <c r="A70" s="13" t="s">
        <v>110</v>
      </c>
      <c r="B70" s="41"/>
      <c r="C70" s="41"/>
      <c r="D70" s="41">
        <v>1000</v>
      </c>
      <c r="E70" s="8"/>
      <c r="F70" s="16"/>
      <c r="H70" s="41"/>
      <c r="I70" s="41"/>
      <c r="J70" s="41">
        <v>1000</v>
      </c>
      <c r="K70" s="8"/>
      <c r="L70" s="57"/>
      <c r="M70" s="8"/>
      <c r="N70" s="8">
        <v>1000</v>
      </c>
    </row>
    <row r="71" spans="1:14">
      <c r="A71" s="13" t="s">
        <v>43</v>
      </c>
      <c r="B71" s="41"/>
      <c r="C71" s="41"/>
      <c r="D71" s="41">
        <v>4301.25</v>
      </c>
      <c r="E71" s="8"/>
      <c r="F71" s="16"/>
      <c r="H71" s="41"/>
      <c r="I71" s="41"/>
      <c r="J71" s="41">
        <v>4301.25</v>
      </c>
      <c r="K71" s="8"/>
      <c r="L71" s="57"/>
      <c r="M71" s="8"/>
      <c r="N71" s="8">
        <v>4301.25</v>
      </c>
    </row>
    <row r="72" spans="1:14">
      <c r="A72" s="29" t="s">
        <v>33</v>
      </c>
      <c r="B72" s="30">
        <f>SUM(B46:B57)</f>
        <v>9945</v>
      </c>
      <c r="C72" s="30">
        <f>SUM(C46:C70)</f>
        <v>392279</v>
      </c>
      <c r="D72" s="30">
        <f>SUM(D46:D71)</f>
        <v>128452.5</v>
      </c>
      <c r="E72" s="30">
        <f>SUM(B72:D72)</f>
        <v>530676.5</v>
      </c>
      <c r="F72" s="30"/>
      <c r="H72" s="30">
        <f>SUM(H46:H57)</f>
        <v>9945</v>
      </c>
      <c r="I72" s="30">
        <f>SUM(I46:I70)</f>
        <v>392279</v>
      </c>
      <c r="J72" s="30">
        <f>SUM(J46:J71)</f>
        <v>128721.25</v>
      </c>
      <c r="K72" s="30">
        <f>SUM(H72:J72)</f>
        <v>530945.25</v>
      </c>
      <c r="L72" s="60"/>
      <c r="M72" s="68"/>
      <c r="N72" s="75">
        <f>SUM(N46:N71:N40:N43:N37:N38:N28:N34:N17:N25)</f>
        <v>156633.40958333333</v>
      </c>
    </row>
    <row r="73" spans="1:14">
      <c r="A73" s="29" t="s">
        <v>34</v>
      </c>
      <c r="B73" s="30">
        <f>SUM(B72-B42)</f>
        <v>0</v>
      </c>
      <c r="C73" s="30">
        <f>SUM(C72-C42)</f>
        <v>0</v>
      </c>
      <c r="D73" s="30">
        <f>SUM(D72-D42)</f>
        <v>0.25</v>
      </c>
      <c r="E73" s="30">
        <f>SUM(E72-E42)</f>
        <v>0.25</v>
      </c>
      <c r="F73" s="30"/>
      <c r="H73" s="30">
        <f>SUM(H72-H42)</f>
        <v>0</v>
      </c>
      <c r="I73" s="30">
        <f>SUM(I72-I42)</f>
        <v>0</v>
      </c>
      <c r="J73" s="30">
        <f>SUM(J72-J42)</f>
        <v>-0.375</v>
      </c>
      <c r="K73" s="30">
        <f>SUM(K72-K42)</f>
        <v>-0.375</v>
      </c>
      <c r="L73" s="60"/>
      <c r="M73" s="68"/>
      <c r="N73" s="68"/>
    </row>
    <row r="74" spans="1:14">
      <c r="G74" s="78"/>
    </row>
    <row r="75" spans="1:14">
      <c r="G75" s="78"/>
      <c r="J75" s="63"/>
      <c r="K75" t="s">
        <v>89</v>
      </c>
    </row>
    <row r="76" spans="1:14">
      <c r="G76" s="78"/>
      <c r="J76" s="39"/>
      <c r="K76" t="s">
        <v>88</v>
      </c>
    </row>
    <row r="77" spans="1:14">
      <c r="G77" s="78"/>
    </row>
    <row r="78" spans="1:14">
      <c r="G78" s="78"/>
    </row>
    <row r="79" spans="1:14">
      <c r="G79" s="78"/>
    </row>
    <row r="80" spans="1:14">
      <c r="G80" s="78"/>
    </row>
    <row r="81" spans="7:7">
      <c r="G81" s="78"/>
    </row>
    <row r="82" spans="7:7">
      <c r="G82" s="78"/>
    </row>
    <row r="83" spans="7:7">
      <c r="G83" s="78"/>
    </row>
    <row r="84" spans="7:7">
      <c r="G84" s="78"/>
    </row>
    <row r="85" spans="7:7">
      <c r="G85" s="78"/>
    </row>
    <row r="86" spans="7:7">
      <c r="G86" s="78"/>
    </row>
    <row r="87" spans="7:7">
      <c r="G87" s="78"/>
    </row>
    <row r="88" spans="7:7">
      <c r="G88" s="78"/>
    </row>
    <row r="89" spans="7:7">
      <c r="G89" s="78"/>
    </row>
    <row r="90" spans="7:7">
      <c r="G90" s="78"/>
    </row>
    <row r="91" spans="7:7">
      <c r="G91" s="78"/>
    </row>
    <row r="92" spans="7:7">
      <c r="G92" s="78"/>
    </row>
    <row r="93" spans="7:7">
      <c r="G93" s="78"/>
    </row>
  </sheetData>
  <mergeCells count="10">
    <mergeCell ref="L4:L6"/>
    <mergeCell ref="L15:L22"/>
    <mergeCell ref="L28:L32"/>
    <mergeCell ref="B1:F1"/>
    <mergeCell ref="H1:L1"/>
    <mergeCell ref="B2:C2"/>
    <mergeCell ref="F4:F6"/>
    <mergeCell ref="F15:F22"/>
    <mergeCell ref="F28:F32"/>
    <mergeCell ref="H2:I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workbookViewId="0">
      <selection activeCell="I27" sqref="I27"/>
    </sheetView>
  </sheetViews>
  <sheetFormatPr baseColWidth="10" defaultColWidth="8.83203125" defaultRowHeight="14" x14ac:dyDescent="0"/>
  <cols>
    <col min="1" max="1" width="62.5" customWidth="1"/>
    <col min="2" max="2" width="13" customWidth="1"/>
    <col min="3" max="3" width="11.6640625" bestFit="1" customWidth="1"/>
    <col min="4" max="4" width="11.5" bestFit="1" customWidth="1"/>
  </cols>
  <sheetData>
    <row r="1" spans="1:4">
      <c r="A1" s="40" t="s">
        <v>80</v>
      </c>
      <c r="B1" s="40"/>
      <c r="C1" s="40"/>
      <c r="D1" s="40"/>
    </row>
    <row r="3" spans="1:4">
      <c r="A3" t="s">
        <v>59</v>
      </c>
      <c r="C3" s="32"/>
    </row>
    <row r="4" spans="1:4">
      <c r="C4" s="32"/>
    </row>
    <row r="5" spans="1:4">
      <c r="A5" s="33" t="s">
        <v>30</v>
      </c>
      <c r="B5" s="33" t="s">
        <v>4</v>
      </c>
      <c r="C5" s="34" t="s">
        <v>60</v>
      </c>
    </row>
    <row r="6" spans="1:4">
      <c r="A6" s="35" t="s">
        <v>61</v>
      </c>
      <c r="B6" s="35"/>
      <c r="C6" s="36">
        <v>40000</v>
      </c>
    </row>
    <row r="7" spans="1:4" ht="15" customHeight="1">
      <c r="A7" s="35" t="s">
        <v>62</v>
      </c>
      <c r="B7" s="36">
        <v>970</v>
      </c>
      <c r="C7" s="36"/>
    </row>
    <row r="8" spans="1:4" ht="15" customHeight="1">
      <c r="A8" s="35" t="s">
        <v>63</v>
      </c>
      <c r="B8" s="36">
        <v>1276.2</v>
      </c>
      <c r="C8" s="36"/>
    </row>
    <row r="9" spans="1:4">
      <c r="A9" s="35" t="s">
        <v>64</v>
      </c>
      <c r="B9" s="36">
        <v>75</v>
      </c>
      <c r="C9" s="36"/>
    </row>
    <row r="10" spans="1:4">
      <c r="A10" s="35" t="s">
        <v>65</v>
      </c>
      <c r="B10" s="36">
        <v>600</v>
      </c>
      <c r="C10" s="36"/>
    </row>
    <row r="11" spans="1:4">
      <c r="A11" s="35" t="s">
        <v>66</v>
      </c>
      <c r="B11" s="36">
        <v>434</v>
      </c>
      <c r="C11" s="36"/>
    </row>
    <row r="12" spans="1:4">
      <c r="A12" s="35" t="s">
        <v>67</v>
      </c>
      <c r="B12" s="36">
        <v>2000</v>
      </c>
      <c r="C12" s="36"/>
    </row>
    <row r="13" spans="1:4">
      <c r="A13" s="35" t="s">
        <v>68</v>
      </c>
      <c r="B13" s="35"/>
      <c r="C13" s="36">
        <v>750</v>
      </c>
    </row>
    <row r="14" spans="1:4" ht="15" customHeight="1">
      <c r="A14" s="35" t="s">
        <v>69</v>
      </c>
      <c r="B14" s="35"/>
      <c r="C14" s="36">
        <v>204.86</v>
      </c>
    </row>
    <row r="15" spans="1:4">
      <c r="A15" s="35" t="s">
        <v>40</v>
      </c>
      <c r="B15" s="35"/>
      <c r="C15" s="36">
        <v>5000</v>
      </c>
    </row>
    <row r="16" spans="1:4">
      <c r="A16" s="35" t="s">
        <v>70</v>
      </c>
      <c r="B16" s="35"/>
      <c r="C16" s="36">
        <v>500</v>
      </c>
    </row>
    <row r="17" spans="1:4">
      <c r="A17" s="35" t="s">
        <v>42</v>
      </c>
      <c r="B17" s="35"/>
      <c r="C17" s="36">
        <v>1000</v>
      </c>
    </row>
    <row r="18" spans="1:4">
      <c r="A18" s="37" t="s">
        <v>71</v>
      </c>
      <c r="B18" s="36">
        <f>SUM(B6:B17)</f>
        <v>5355.2</v>
      </c>
      <c r="C18" s="36">
        <f>SUM(C6:C17)</f>
        <v>47454.86</v>
      </c>
      <c r="D18" s="32"/>
    </row>
    <row r="20" spans="1:4">
      <c r="A20" t="s">
        <v>72</v>
      </c>
    </row>
    <row r="22" spans="1:4">
      <c r="A22" s="33" t="s">
        <v>73</v>
      </c>
      <c r="B22" s="33" t="s">
        <v>4</v>
      </c>
      <c r="C22" s="34" t="s">
        <v>60</v>
      </c>
    </row>
    <row r="23" spans="1:4">
      <c r="A23" s="35" t="s">
        <v>74</v>
      </c>
      <c r="B23" s="35"/>
      <c r="C23" s="36">
        <v>21237.5</v>
      </c>
    </row>
    <row r="24" spans="1:4">
      <c r="A24" s="35" t="s">
        <v>75</v>
      </c>
      <c r="B24" s="35"/>
      <c r="C24" s="36">
        <v>11895.98</v>
      </c>
    </row>
    <row r="25" spans="1:4">
      <c r="A25" s="35" t="s">
        <v>76</v>
      </c>
      <c r="B25" s="35"/>
      <c r="C25" s="36">
        <v>795.5</v>
      </c>
    </row>
    <row r="26" spans="1:4">
      <c r="A26" s="35" t="s">
        <v>77</v>
      </c>
      <c r="B26" s="35"/>
      <c r="C26" s="36">
        <v>3224.63</v>
      </c>
    </row>
    <row r="27" spans="1:4">
      <c r="A27" s="35" t="s">
        <v>78</v>
      </c>
      <c r="B27" s="36">
        <v>5355.2</v>
      </c>
      <c r="C27" s="35"/>
    </row>
    <row r="28" spans="1:4">
      <c r="A28" s="35" t="s">
        <v>79</v>
      </c>
      <c r="B28" s="36"/>
      <c r="C28" s="38">
        <f>C18-37153.61</f>
        <v>10301.25</v>
      </c>
    </row>
    <row r="29" spans="1:4">
      <c r="A29" s="37" t="s">
        <v>5</v>
      </c>
      <c r="B29" s="36">
        <f>SUM(B23:B27)</f>
        <v>5355.2</v>
      </c>
      <c r="C29" s="36">
        <f>SUM(C23:C28)</f>
        <v>47454.859999999993</v>
      </c>
      <c r="D29" s="32"/>
    </row>
    <row r="31" spans="1:4">
      <c r="A31" s="40" t="s">
        <v>81</v>
      </c>
      <c r="B31" s="40"/>
      <c r="C31" s="40"/>
      <c r="D31" s="40"/>
    </row>
    <row r="32" spans="1:4">
      <c r="A32" s="39" t="s">
        <v>82</v>
      </c>
      <c r="B32" s="39"/>
      <c r="C32" s="39"/>
      <c r="D32" s="39"/>
    </row>
    <row r="78" spans="1:1">
      <c r="A78" t="s">
        <v>44</v>
      </c>
    </row>
    <row r="79" spans="1:1">
      <c r="A79" t="s">
        <v>45</v>
      </c>
    </row>
    <row r="80" spans="1:1">
      <c r="A80" t="s">
        <v>46</v>
      </c>
    </row>
    <row r="81" spans="1:1">
      <c r="A81" t="s">
        <v>47</v>
      </c>
    </row>
    <row r="82" spans="1:1">
      <c r="A82" t="s">
        <v>48</v>
      </c>
    </row>
    <row r="83" spans="1:1">
      <c r="A83" t="s">
        <v>49</v>
      </c>
    </row>
    <row r="84" spans="1:1">
      <c r="A84" t="s">
        <v>50</v>
      </c>
    </row>
    <row r="85" spans="1:1">
      <c r="A85" t="s">
        <v>51</v>
      </c>
    </row>
    <row r="86" spans="1:1">
      <c r="A86" t="s">
        <v>52</v>
      </c>
    </row>
    <row r="87" spans="1:1">
      <c r="A87" t="s">
        <v>53</v>
      </c>
    </row>
    <row r="88" spans="1:1">
      <c r="A88" t="s">
        <v>54</v>
      </c>
    </row>
    <row r="89" spans="1:1">
      <c r="A89" t="s">
        <v>55</v>
      </c>
    </row>
    <row r="90" spans="1:1">
      <c r="A90" t="s">
        <v>56</v>
      </c>
    </row>
    <row r="91" spans="1:1">
      <c r="A91" t="s">
        <v>57</v>
      </c>
    </row>
    <row r="92" spans="1:1">
      <c r="A92" t="s">
        <v>58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Phase 2 - 31 décembre 2017</vt:lpstr>
      <vt:lpstr>Phase 1</vt:lpstr>
    </vt:vector>
  </TitlesOfParts>
  <Company>Boehringer Ingelheim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Elsener,Dr.,Johanne</dc:creator>
  <cp:lastModifiedBy>Anne Gabrielle</cp:lastModifiedBy>
  <dcterms:created xsi:type="dcterms:W3CDTF">2017-08-03T12:27:37Z</dcterms:created>
  <dcterms:modified xsi:type="dcterms:W3CDTF">2018-02-01T15:22:33Z</dcterms:modified>
</cp:coreProperties>
</file>